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เวิร์กบุ๊กนี้" defaultThemeVersion="124226"/>
  <bookViews>
    <workbookView xWindow="0" yWindow="60" windowWidth="19425" windowHeight="8805" tabRatio="664"/>
  </bookViews>
  <sheets>
    <sheet name="ป2 ปริมาณงาน" sheetId="8" r:id="rId1"/>
    <sheet name="ป.2 การเรียนการสอน" sheetId="1" r:id="rId2"/>
    <sheet name="ป.2 วิจัย" sheetId="2" r:id="rId3"/>
    <sheet name="ป.2 บริการวิชาการ" sheetId="4" r:id="rId4"/>
    <sheet name="สมรรถนะ" sheetId="9" r:id="rId5"/>
    <sheet name="ส่วนสรุป ป.2" sheetId="7" r:id="rId6"/>
  </sheets>
  <calcPr calcId="145621"/>
</workbook>
</file>

<file path=xl/calcChain.xml><?xml version="1.0" encoding="utf-8"?>
<calcChain xmlns="http://schemas.openxmlformats.org/spreadsheetml/2006/main">
  <c r="F9" i="7" l="1"/>
  <c r="F8" i="7"/>
  <c r="D26" i="8" l="1"/>
  <c r="G9" i="4" l="1"/>
  <c r="G7" i="4" l="1"/>
  <c r="F21" i="9" l="1"/>
  <c r="F20" i="9"/>
  <c r="F19" i="9"/>
  <c r="F18" i="9"/>
  <c r="F14" i="9"/>
  <c r="F13" i="9"/>
  <c r="F12" i="9"/>
  <c r="F15" i="9" l="1"/>
  <c r="F16" i="9" s="1"/>
  <c r="F22" i="9"/>
  <c r="D27" i="8" l="1"/>
  <c r="D5" i="7" s="1"/>
  <c r="E5" i="7" s="1"/>
  <c r="I21" i="2" l="1"/>
  <c r="I22" i="2"/>
  <c r="I20" i="2"/>
  <c r="G36" i="1"/>
  <c r="G28" i="1"/>
  <c r="G25" i="1"/>
  <c r="G9" i="1" l="1"/>
  <c r="G34" i="4"/>
  <c r="G40" i="4"/>
  <c r="G27" i="4"/>
  <c r="G21" i="4"/>
  <c r="G15" i="4"/>
  <c r="G42" i="1"/>
  <c r="G47" i="2"/>
  <c r="G48" i="2"/>
  <c r="G49" i="2"/>
  <c r="G10" i="2"/>
  <c r="G11" i="2"/>
  <c r="G12" i="2"/>
  <c r="G15" i="2"/>
  <c r="G16" i="2"/>
  <c r="G17" i="2"/>
  <c r="G24" i="2"/>
  <c r="G25" i="2"/>
  <c r="G28" i="2"/>
  <c r="G29" i="2"/>
  <c r="G33" i="2"/>
  <c r="G34" i="2"/>
  <c r="G35" i="2"/>
  <c r="G36" i="2"/>
  <c r="G39" i="2"/>
  <c r="G40" i="2"/>
  <c r="G41" i="2"/>
  <c r="G42" i="2"/>
  <c r="G43" i="2"/>
  <c r="G44" i="2"/>
  <c r="G52" i="2"/>
  <c r="G54" i="2"/>
  <c r="G56" i="2"/>
  <c r="G57" i="2"/>
  <c r="G8" i="1"/>
  <c r="G12" i="1"/>
  <c r="G15" i="1"/>
  <c r="G20" i="1"/>
  <c r="G21" i="1"/>
  <c r="G22" i="1"/>
  <c r="G23" i="1"/>
  <c r="G24" i="1"/>
  <c r="G27" i="1"/>
  <c r="G30" i="1"/>
  <c r="G32" i="1"/>
  <c r="G39" i="1"/>
  <c r="G45" i="1"/>
  <c r="G48" i="1"/>
  <c r="G41" i="4" l="1"/>
  <c r="G42" i="4" s="1"/>
  <c r="D9" i="7" s="1"/>
  <c r="E9" i="7" s="1"/>
  <c r="G26" i="2"/>
  <c r="G50" i="2"/>
  <c r="G45" i="2"/>
  <c r="G29" i="1"/>
  <c r="G51" i="1" s="1"/>
  <c r="G30" i="2"/>
  <c r="G13" i="2"/>
  <c r="G58" i="2"/>
  <c r="G18" i="2"/>
  <c r="G37" i="2"/>
  <c r="G52" i="1" l="1"/>
  <c r="D7" i="7" s="1"/>
  <c r="F7" i="7" s="1"/>
  <c r="G59" i="2"/>
  <c r="G60" i="2" s="1"/>
  <c r="D8" i="7" s="1"/>
  <c r="E7" i="7" l="1"/>
  <c r="E8" i="7"/>
  <c r="E11" i="7" l="1"/>
  <c r="F11" i="7"/>
  <c r="F12" i="7" s="1"/>
  <c r="F24" i="9" s="1"/>
  <c r="F26" i="9" s="1"/>
  <c r="D13" i="7" s="1"/>
  <c r="E13" i="7" s="1"/>
  <c r="D14" i="7" l="1"/>
</calcChain>
</file>

<file path=xl/comments1.xml><?xml version="1.0" encoding="utf-8"?>
<comments xmlns="http://schemas.openxmlformats.org/spreadsheetml/2006/main">
  <authors>
    <author>ams8-00</author>
  </authors>
  <commentList>
    <comment ref="D8" authorId="0">
      <text>
        <r>
          <rPr>
            <u/>
            <sz val="9"/>
            <color indexed="81"/>
            <rFont val="Tahoma"/>
            <family val="2"/>
          </rPr>
          <t>แผนการสอน มคอ3</t>
        </r>
        <r>
          <rPr>
            <sz val="9"/>
            <color indexed="81"/>
            <rFont val="Tahoma"/>
            <family val="2"/>
          </rPr>
          <t xml:space="preserve">
 4 = มีครบทุกรายวิชา    
3 = มีบางวิชา &gt; 50% 
2 = มีบางวิชา &lt; 50%
1 = มีบางวิชา &lt; 25%</t>
        </r>
      </text>
    </comment>
    <comment ref="E8" authorId="0">
      <text>
        <r>
          <rPr>
            <sz val="9"/>
            <color indexed="81"/>
            <rFont val="Tahoma"/>
            <family val="2"/>
          </rPr>
          <t>ค่าคะแนน=ร้อยละที่มีแผน 
เช่น มีแผนการสอนร้อยละ 100  
จะได้ค่าคะแนนเท่ากับ 100</t>
        </r>
      </text>
    </comment>
    <comment ref="E9" authorId="0">
      <text>
        <r>
          <rPr>
            <sz val="9"/>
            <color indexed="81"/>
            <rFont val="Tahoma"/>
            <family val="2"/>
          </rPr>
          <t>โครงการที่ยังไม่เคยนำไปใช้สอน
100 คะแนน/โครงการ</t>
        </r>
      </text>
    </comment>
    <comment ref="F9" authorId="0">
      <text>
        <r>
          <rPr>
            <sz val="9"/>
            <color indexed="81"/>
            <rFont val="Tahoma"/>
            <family val="2"/>
          </rPr>
          <t>โครงการเก่า 30 คะแนน/โครงการ</t>
        </r>
      </text>
    </comment>
    <comment ref="E10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F10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E11" authorId="0">
      <text>
        <r>
          <rPr>
            <sz val="9"/>
            <color indexed="81"/>
            <rFont val="Tahoma"/>
            <family val="2"/>
          </rPr>
          <t>**โปรดระบุ ชื่อ</t>
        </r>
        <r>
          <rPr>
            <u/>
            <sz val="9"/>
            <color indexed="81"/>
            <rFont val="Tahoma"/>
            <family val="2"/>
          </rPr>
          <t>โครงการใหม่</t>
        </r>
        <r>
          <rPr>
            <sz val="9"/>
            <color indexed="81"/>
            <rFont val="Tahoma"/>
            <family val="2"/>
          </rPr>
          <t xml:space="preserve"> และหัวข้อที่นำไปใช้ในการสอนในช่องนี้**</t>
        </r>
      </text>
    </comment>
    <comment ref="F11" authorId="0">
      <text>
        <r>
          <rPr>
            <sz val="9"/>
            <color indexed="81"/>
            <rFont val="Tahoma"/>
            <family val="2"/>
          </rPr>
          <t>**โปรดระบุ ชื่อ</t>
        </r>
        <r>
          <rPr>
            <u/>
            <sz val="9"/>
            <color indexed="81"/>
            <rFont val="Tahoma"/>
            <family val="2"/>
          </rPr>
          <t>โครงการเก่า</t>
        </r>
        <r>
          <rPr>
            <sz val="9"/>
            <color indexed="81"/>
            <rFont val="Tahoma"/>
            <family val="2"/>
          </rPr>
          <t xml:space="preserve"> และหัวข้อที่นำไปใช้ในการสอนในช่องนี้**</t>
        </r>
      </text>
    </comment>
    <comment ref="E12" authorId="0">
      <text>
        <r>
          <rPr>
            <sz val="9"/>
            <color indexed="81"/>
            <rFont val="Tahoma"/>
            <family val="2"/>
          </rPr>
          <t>หัวข้อใหม่
100 คะแนน/หัวข้อ</t>
        </r>
      </text>
    </comment>
    <comment ref="F12" authorId="0">
      <text>
        <r>
          <rPr>
            <sz val="9"/>
            <color indexed="81"/>
            <rFont val="Tahoma"/>
            <family val="2"/>
          </rPr>
          <t>หัวข้อเก่า 50 คะแนน/หัวข้อ</t>
        </r>
      </text>
    </comment>
    <comment ref="E13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F13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E14" authorId="0">
      <text>
        <r>
          <rPr>
            <sz val="9"/>
            <color indexed="81"/>
            <rFont val="Tahoma"/>
            <family val="2"/>
          </rPr>
          <t>**โปรดระบุ ชื่อรายวิชา และหัวข้อที่จัดการเรียนการสอนแบบ SCL**</t>
        </r>
      </text>
    </comment>
    <comment ref="F14" authorId="0">
      <text>
        <r>
          <rPr>
            <sz val="9"/>
            <color indexed="81"/>
            <rFont val="Tahoma"/>
            <family val="2"/>
          </rPr>
          <t>**โปรดระบุ ชื่อรายวิชา และหัวข้อที่จัดการเรียนการสอนแบบ SCL**</t>
        </r>
      </text>
    </comment>
    <comment ref="E15" authorId="0">
      <text>
        <r>
          <rPr>
            <sz val="9"/>
            <color indexed="81"/>
            <rFont val="Tahoma"/>
            <family val="2"/>
          </rPr>
          <t>หัวข้อใหม่ 100 คะแนน/โครงการ</t>
        </r>
      </text>
    </comment>
    <comment ref="F15" authorId="0">
      <text>
        <r>
          <rPr>
            <sz val="9"/>
            <color indexed="81"/>
            <rFont val="Tahoma"/>
            <family val="2"/>
          </rPr>
          <t>หัวข้อเก่า 50 คะแนน/โครงการ</t>
        </r>
      </text>
    </comment>
    <comment ref="E16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F16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E17" authorId="0">
      <text>
        <r>
          <rPr>
            <sz val="9"/>
            <color indexed="81"/>
            <rFont val="Tahoma"/>
            <family val="2"/>
          </rPr>
          <t>**โปรดระบุ ระบุหัวข้อที่สอนและกิจกรรมในช่องนี้**</t>
        </r>
      </text>
    </comment>
    <comment ref="F17" authorId="0">
      <text>
        <r>
          <rPr>
            <sz val="9"/>
            <color indexed="81"/>
            <rFont val="Tahoma"/>
            <family val="2"/>
          </rPr>
          <t>**โปรดระบุ ระบุหัวข้อที่สอนและกิจกรรมในช่องนี้**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200 คะแนน/เรื่อง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100 คะแนน/เรื่อง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50 คะแนน/เรื่อง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150 คะแนน/เรื่อง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100 คะแนน/เรื่อง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10 คะแนน/เรื่อง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50 คะแนน/เรื่อง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 xml:space="preserve">5 คะแนน/เรื่อง
</t>
        </r>
      </text>
    </comment>
    <comment ref="D36" authorId="0">
      <text>
        <r>
          <rPr>
            <sz val="9"/>
            <color indexed="81"/>
            <rFont val="Tahoma"/>
            <family val="2"/>
          </rPr>
          <t>ค่าคะแนน=ร้อยละของหัวข้อการสอนที่มี powerpoint หรือเอกสารคำสอน หรือเอกสารที่เกี่ยวข้องกับกิจกรรมในการสอนหรือคู่มือปฏิบัติการที่จัดทำด้วยตนเอง (เฉพาะเจ้าของแลป) เช่น มีชั่วโมงสอน 10 หัวข้อ มีเอกสาร 9 หัวข้อ=9/10x100=90 คะแนน</t>
        </r>
      </text>
    </comment>
    <comment ref="D39" authorId="0">
      <text>
        <r>
          <rPr>
            <sz val="9"/>
            <color indexed="81"/>
            <rFont val="Tahoma"/>
            <family val="2"/>
          </rPr>
          <t>ค่าคะแนน=ร้อยละที่ปรับปรุง
เช่น มีชั่วโมงสอน 10 หัวข้อ มีการปรับปรุง 1 หัวข้อ =1/10x100=10 คะแนน</t>
        </r>
      </text>
    </comment>
    <comment ref="E45" authorId="0">
      <text>
        <r>
          <rPr>
            <sz val="9"/>
            <color indexed="81"/>
            <rFont val="Tahoma"/>
            <family val="2"/>
          </rPr>
          <t>ทำใหม่ 150 คะแนน/ชิ้น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  <comment ref="F45" authorId="0">
      <text>
        <r>
          <rPr>
            <sz val="9"/>
            <color indexed="81"/>
            <rFont val="Tahoma"/>
            <family val="2"/>
          </rPr>
          <t>ปรับปรุง 50 คะแนน/ชิ้น</t>
        </r>
      </text>
    </comment>
    <comment ref="E48" authorId="0">
      <text>
        <r>
          <rPr>
            <sz val="9"/>
            <color indexed="81"/>
            <rFont val="Tahoma"/>
            <family val="2"/>
          </rPr>
          <t>ทำใหม่ 200 คะแนน/ชิ้น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  <comment ref="F48" authorId="0">
      <text>
        <r>
          <rPr>
            <sz val="9"/>
            <color indexed="81"/>
            <rFont val="Tahoma"/>
            <family val="2"/>
          </rPr>
          <t>ตำราที่ปรับปรุง 100 คะแนน/ชิ้น</t>
        </r>
      </text>
    </comment>
  </commentList>
</comments>
</file>

<file path=xl/comments2.xml><?xml version="1.0" encoding="utf-8"?>
<comments xmlns="http://schemas.openxmlformats.org/spreadsheetml/2006/main">
  <authors>
    <author>ams8-00</author>
  </authors>
  <commentList>
    <comment ref="E9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9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10" authorId="0">
      <text>
        <r>
          <rPr>
            <sz val="9"/>
            <color indexed="81"/>
            <rFont val="Tahoma"/>
            <family val="2"/>
          </rPr>
          <t>จดลิขสิทธิ์ 200คะแนน/ชิ้น</t>
        </r>
      </text>
    </comment>
    <comment ref="D11" authorId="0">
      <text>
        <r>
          <rPr>
            <sz val="9"/>
            <color indexed="81"/>
            <rFont val="Tahoma"/>
            <family val="2"/>
          </rPr>
          <t>อนุสิทธิบัตร  300คะแนน/ชิ้น</t>
        </r>
      </text>
    </comment>
    <comment ref="D12" authorId="0">
      <text>
        <r>
          <rPr>
            <sz val="9"/>
            <color indexed="81"/>
            <rFont val="Tahoma"/>
            <family val="2"/>
          </rPr>
          <t>จดสิทธิบัตร  600คะแนน/ชิ้น</t>
        </r>
      </text>
    </comment>
    <comment ref="E14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14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15" authorId="0">
      <text>
        <r>
          <rPr>
            <sz val="9"/>
            <color indexed="81"/>
            <rFont val="Tahoma"/>
            <family val="2"/>
          </rPr>
          <t>จดลิขสิทธิ์ 100คะแนน/ชิ้น</t>
        </r>
      </text>
    </comment>
    <comment ref="D16" authorId="0">
      <text>
        <r>
          <rPr>
            <sz val="9"/>
            <color indexed="81"/>
            <rFont val="Tahoma"/>
            <family val="2"/>
          </rPr>
          <t>อนุสิทธิบัตร  150คะแนน/ชิ้น</t>
        </r>
      </text>
    </comment>
    <comment ref="D17" authorId="0">
      <text>
        <r>
          <rPr>
            <sz val="9"/>
            <color indexed="81"/>
            <rFont val="Tahoma"/>
            <family val="2"/>
          </rPr>
          <t>จดสิทธิบัตร  300คะแนน/ชิ้น</t>
        </r>
      </text>
    </comment>
    <comment ref="E19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G19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20" authorId="0">
      <text>
        <r>
          <rPr>
            <sz val="9"/>
            <color indexed="81"/>
            <rFont val="Tahoma"/>
            <family val="2"/>
          </rPr>
          <t>- ชื่อหลัก/ผู้รับผิดชอบ  200 คูณผลรวมค่า IF ทุกpaper
- ชื่อร่วม 100 คูณผลรวมค่า IF ทุกpaper</t>
        </r>
      </text>
    </comment>
    <comment ref="D21" authorId="0">
      <text>
        <r>
          <rPr>
            <sz val="9"/>
            <color indexed="81"/>
            <rFont val="Tahoma"/>
            <family val="2"/>
          </rPr>
          <t>-ชื่อหลัก/ผู้รับผิดชอบ  150 คะแนน/เรื่อง (ให้ใช้ ค่า IF=1)
-ชื่อร่วมได้ครึ่งหนึ่ง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-ชื่อหลัก/ผู้รับผิดชอบ 100 คะแนน/เรื่อง
-ชื่อร่วม 50 คะแนน/เรื่อง  </t>
        </r>
      </text>
    </comment>
    <comment ref="E23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23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- ชื่อหลัก/ผู้รับผิดชอบ100 คะแนน/เรื่อง
- ชื่อร่วม50 คะแนน/เรื่อง  </t>
        </r>
      </text>
    </comment>
    <comment ref="D25" authorId="0">
      <text>
        <r>
          <rPr>
            <sz val="9"/>
            <color indexed="81"/>
            <rFont val="Tahoma"/>
            <family val="2"/>
          </rPr>
          <t>- ชื่อหลัก/ผู้รับผิดชอบ 40 คะแนน/เรื่อง
- ชื่อร่วม 20 คะแนน/เรื่อง</t>
        </r>
      </text>
    </comment>
    <comment ref="E27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27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-ชื่อหลัก/ผู้รับผิดชอบ 200 คะแนน/เรื่อง
-ชื่อร่วม 100 คะแนน/เรื่อง  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-ชื่อหลัก/ผู้รับผิดชอบ 50 คะแนน/เรื่อง
-ชื่อร่วม 25 คะแนน/เรื่อง  </t>
        </r>
      </text>
    </comment>
    <comment ref="D32" authorId="0">
      <text>
        <r>
          <rPr>
            <sz val="9"/>
            <color indexed="81"/>
            <rFont val="Tahoma"/>
            <family val="2"/>
          </rPr>
          <t xml:space="preserve">ระดับนานาชาติ 50 คะแนน/เรื่อง </t>
        </r>
      </text>
    </comment>
    <comment ref="E32" authorId="0">
      <text>
        <r>
          <rPr>
            <sz val="9"/>
            <color indexed="81"/>
            <rFont val="Tahoma"/>
            <family val="2"/>
          </rPr>
          <t>ระดับชาติ 25 คะแนน/เรื่อง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ระดับท้องถื่น เช่น คณะ/มข.จัด 25 คะแนน/เรื่อง </t>
        </r>
      </text>
    </comment>
    <comment ref="D34" authorId="0">
      <text>
        <r>
          <rPr>
            <sz val="9"/>
            <color indexed="81"/>
            <rFont val="Tahoma"/>
            <family val="2"/>
          </rPr>
          <t>100 คะแนน/หัวข้อที่เนื้อหาไม่ซ้ำกัน</t>
        </r>
      </text>
    </comment>
    <comment ref="D35" authorId="0">
      <text>
        <r>
          <rPr>
            <sz val="9"/>
            <color indexed="81"/>
            <rFont val="Tahoma"/>
            <family val="2"/>
          </rPr>
          <t>50 คะแนน/ครั้งที่ไปอบรม</t>
        </r>
      </text>
    </comment>
    <comment ref="D36" authorId="0">
      <text>
        <r>
          <rPr>
            <sz val="9"/>
            <color indexed="81"/>
            <rFont val="Tahoma"/>
            <family val="2"/>
          </rPr>
          <t>50 คะแนน/ครั้งที่ไปอบรม</t>
        </r>
      </text>
    </comment>
    <comment ref="D39" authorId="0">
      <text>
        <r>
          <rPr>
            <sz val="9"/>
            <color indexed="81"/>
            <rFont val="Tahoma"/>
            <family val="2"/>
          </rPr>
          <t>-ชื่อผู้นำเสนอ     200  คะแนน/เรื่อง
-ชื่อผู้ร่วมผลงาน  100  คะแนน/เรื่อง</t>
        </r>
      </text>
    </comment>
    <comment ref="D40" authorId="0">
      <text>
        <r>
          <rPr>
            <sz val="9"/>
            <color indexed="81"/>
            <rFont val="Tahoma"/>
            <family val="2"/>
          </rPr>
          <t>-ชื่อผู้นำเสนอ    100 คะแนน/เรื่อง
-ชื่อผู้ร่วมผลงาน  50 คะแนน/เรื่อง</t>
        </r>
      </text>
    </comment>
    <comment ref="D41" authorId="0">
      <text>
        <r>
          <rPr>
            <sz val="9"/>
            <color indexed="81"/>
            <rFont val="Tahoma"/>
            <family val="2"/>
          </rPr>
          <t>-ชื่อผู้นำเสนอ     100 คะแนน/เรื่อง
-ชื่อผู้ร่วมผลงาน   50 คะแนน/เรื่อง</t>
        </r>
      </text>
    </comment>
    <comment ref="D42" authorId="0">
      <text>
        <r>
          <rPr>
            <sz val="9"/>
            <color indexed="81"/>
            <rFont val="Tahoma"/>
            <family val="2"/>
          </rPr>
          <t>-ชื่อผู้นำเสนอ      50 คะแนน/เรื่อง
-ชื่อผู้ร่วมผลงาน   25 คะแนน/เรื่อง</t>
        </r>
      </text>
    </comment>
    <comment ref="D43" authorId="0">
      <text>
        <r>
          <rPr>
            <sz val="9"/>
            <color indexed="81"/>
            <rFont val="Tahoma"/>
            <family val="2"/>
          </rPr>
          <t>-ชื่อผู้นำเสนอ      60 คะแนน/เรื่อง
-ชื่อผู้ร่วมผลงาน  30  คะแนน/เรื่อง</t>
        </r>
      </text>
    </comment>
    <comment ref="D44" authorId="0">
      <text>
        <r>
          <rPr>
            <sz val="9"/>
            <color indexed="81"/>
            <rFont val="Tahoma"/>
            <family val="2"/>
          </rPr>
          <t>-ชื่อผู้นำเสนอ     30 คะแนน/เรื่อง
-ชื่อผู้ร่วมผลงาน  15 คะแนน/เรื่อง</t>
        </r>
      </text>
    </comment>
    <comment ref="D47" authorId="0">
      <text>
        <r>
          <rPr>
            <sz val="9"/>
            <color indexed="81"/>
            <rFont val="Tahoma"/>
            <family val="2"/>
          </rPr>
          <t>-หัวหน้าโครงการ 300 คะแนน/ทุน
-ผู้ร่วมโครงการ   150 คะแนน/ทุน</t>
        </r>
      </text>
    </comment>
    <comment ref="D48" authorId="0">
      <text>
        <r>
          <rPr>
            <sz val="9"/>
            <color indexed="81"/>
            <rFont val="Tahoma"/>
            <family val="2"/>
          </rPr>
          <t>-หัวหน้าโครงการ 200 คะแนน/ทุน
-ผู้ร่วมโครงการ   100 คะแนน/ทุน</t>
        </r>
      </text>
    </comment>
    <comment ref="D49" authorId="0">
      <text>
        <r>
          <rPr>
            <sz val="9"/>
            <color indexed="81"/>
            <rFont val="Tahoma"/>
            <family val="2"/>
          </rPr>
          <t>-หัวหน้าโครงการ 100 คะแนน/ทุน
-ผู้ร่วมโครงการ     50 คะแนน/ทุน</t>
        </r>
      </text>
    </comment>
    <comment ref="C51" authorId="0">
      <text>
        <r>
          <rPr>
            <sz val="9"/>
            <color indexed="81"/>
            <rFont val="Tahoma"/>
            <family val="2"/>
          </rPr>
          <t>-หัวหน้าโครงการ   50 คะแนน/ทุน
-ผู้ร่วมโครงการ     25 คะแนน/ทุน</t>
        </r>
      </text>
    </comment>
    <comment ref="C53" authorId="0">
      <text>
        <r>
          <rPr>
            <sz val="9"/>
            <color indexed="81"/>
            <rFont val="Tahoma"/>
            <family val="2"/>
          </rPr>
          <t>-หัวหน้าโครงการ   50 คะแนน/ทุน
-ผู้ร่วมโครงการ     25 คะแนน/ทุน</t>
        </r>
      </text>
    </comment>
    <comment ref="D56" authorId="0">
      <text>
        <r>
          <rPr>
            <sz val="9"/>
            <color indexed="81"/>
            <rFont val="Tahoma"/>
            <family val="2"/>
          </rPr>
          <t>-เรื่องใหม่ 150 คะแนน/เรื่อง
-เรื่องเก่า   75  คะแนน/เรื่อง</t>
        </r>
      </text>
    </comment>
    <comment ref="D57" authorId="0">
      <text>
        <r>
          <rPr>
            <sz val="9"/>
            <color indexed="81"/>
            <rFont val="Tahoma"/>
            <family val="2"/>
          </rPr>
          <t>-เรื่องใหม่ 300 คะแนน/เรื่อง
-เรื่องเก่า  150 คะแนน/เรื่อง</t>
        </r>
      </text>
    </comment>
  </commentList>
</comments>
</file>

<file path=xl/comments3.xml><?xml version="1.0" encoding="utf-8"?>
<comments xmlns="http://schemas.openxmlformats.org/spreadsheetml/2006/main">
  <authors>
    <author>ams8-00</author>
    <author>Dell</author>
  </authors>
  <commentList>
    <comment ref="C7" authorId="0">
      <text>
        <r>
          <rPr>
            <sz val="9"/>
            <color indexed="81"/>
            <rFont val="Tahoma"/>
            <family val="2"/>
          </rPr>
          <t>งานบริการด้านวิชาชีพ  10 คะแนน/ครั้ง 
หมายเหตุ : งานบริการตรวจธาลัสซีเมีย 
จำนวนเคส x10 คะแนน</t>
        </r>
      </text>
    </comment>
    <comment ref="E8" authorId="1">
      <text>
        <r>
          <rPr>
            <sz val="14"/>
            <color indexed="81"/>
            <rFont val="Tahoma"/>
            <family val="2"/>
          </rPr>
          <t>สาขาวิชากายภาพบำบัดโปรดใส่ตัวเลขในช่องนี้</t>
        </r>
      </text>
    </comment>
    <comment ref="E9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สาขาวิชาเทคนิคการแพทย์โปรดใส่ตัวเลขในช่องนี้</t>
        </r>
      </text>
    </comment>
    <comment ref="E11" authorId="0">
      <text>
        <r>
          <rPr>
            <sz val="9"/>
            <color indexed="81"/>
            <rFont val="Tahoma"/>
            <family val="2"/>
          </rPr>
          <t>400 คะแนน/เรื่อง/หัวข้อ</t>
        </r>
      </text>
    </comment>
    <comment ref="E12" authorId="0">
      <text>
        <r>
          <rPr>
            <sz val="9"/>
            <color indexed="81"/>
            <rFont val="Tahoma"/>
            <family val="2"/>
          </rPr>
          <t>200 คะแนน/เรื่อง/หัวข้อ</t>
        </r>
      </text>
    </comment>
    <comment ref="E13" authorId="0">
      <text>
        <r>
          <rPr>
            <sz val="9"/>
            <color indexed="81"/>
            <rFont val="Tahoma"/>
            <family val="2"/>
          </rPr>
          <t>100 คะแนน/เรื่อง/หัวข้อ</t>
        </r>
      </text>
    </comment>
    <comment ref="E14" authorId="0">
      <text>
        <r>
          <rPr>
            <sz val="9"/>
            <color indexed="81"/>
            <rFont val="Tahoma"/>
            <family val="2"/>
          </rPr>
          <t>50 คะแนน/เรื่อง/หัวข้อ</t>
        </r>
      </text>
    </comment>
    <comment ref="E17" authorId="0">
      <text>
        <r>
          <rPr>
            <sz val="9"/>
            <color indexed="81"/>
            <rFont val="Tahoma"/>
            <family val="2"/>
          </rPr>
          <t>300 คะแนน/เรื่อง/หัวข้อ</t>
        </r>
      </text>
    </comment>
    <comment ref="E18" authorId="0">
      <text>
        <r>
          <rPr>
            <sz val="9"/>
            <color indexed="81"/>
            <rFont val="Tahoma"/>
            <family val="2"/>
          </rPr>
          <t>200 คะแนน/เรื่อง/หัวข้อ</t>
        </r>
      </text>
    </comment>
    <comment ref="E19" authorId="0">
      <text>
        <r>
          <rPr>
            <sz val="9"/>
            <color indexed="81"/>
            <rFont val="Tahoma"/>
            <family val="2"/>
          </rPr>
          <t>100 คะแนน/เรื่อง/หัวข้อ</t>
        </r>
      </text>
    </comment>
    <comment ref="E20" authorId="0">
      <text>
        <r>
          <rPr>
            <sz val="9"/>
            <color indexed="81"/>
            <rFont val="Tahoma"/>
            <family val="2"/>
          </rPr>
          <t>50 คะแนน/เรื่อง/หัวข้อ</t>
        </r>
      </text>
    </comment>
    <comment ref="E23" authorId="0">
      <text>
        <r>
          <rPr>
            <sz val="9"/>
            <color indexed="81"/>
            <rFont val="Tahoma"/>
            <family val="2"/>
          </rPr>
          <t>300 คะแนน/เรื่อง/หัวข้อ</t>
        </r>
      </text>
    </comment>
    <comment ref="E24" authorId="0">
      <text>
        <r>
          <rPr>
            <sz val="9"/>
            <color indexed="81"/>
            <rFont val="Tahoma"/>
            <family val="2"/>
          </rPr>
          <t>200 คะแนน/เรื่อง/หัวข้อ</t>
        </r>
      </text>
    </comment>
    <comment ref="E25" authorId="0">
      <text>
        <r>
          <rPr>
            <sz val="9"/>
            <color indexed="81"/>
            <rFont val="Tahoma"/>
            <family val="2"/>
          </rPr>
          <t>100 คะแนน/เรื่อง/หัวข้อ</t>
        </r>
      </text>
    </comment>
    <comment ref="E26" authorId="0">
      <text>
        <r>
          <rPr>
            <sz val="9"/>
            <color indexed="81"/>
            <rFont val="Tahoma"/>
            <family val="2"/>
          </rPr>
          <t>50 คะแนน/เรื่อง/หัวข้อ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 200 คะแนน/เรื่อง</t>
        </r>
      </text>
    </comment>
    <comment ref="E29" authorId="0">
      <text>
        <r>
          <rPr>
            <sz val="9"/>
            <color indexed="81"/>
            <rFont val="Tahoma"/>
            <family val="2"/>
          </rPr>
          <t>150 คะแนน/เรื่อง</t>
        </r>
      </text>
    </comment>
    <comment ref="E30" authorId="0">
      <text>
        <r>
          <rPr>
            <sz val="9"/>
            <color indexed="81"/>
            <rFont val="Tahoma"/>
            <family val="2"/>
          </rPr>
          <t>100 คะแนน/เรื่อง</t>
        </r>
      </text>
    </comment>
    <comment ref="E31" authorId="0">
      <text>
        <r>
          <rPr>
            <sz val="9"/>
            <color indexed="81"/>
            <rFont val="Tahoma"/>
            <family val="2"/>
          </rPr>
          <t>300 คะแนน/เรื่อง</t>
        </r>
      </text>
    </comment>
    <comment ref="E32" authorId="0">
      <text>
        <r>
          <rPr>
            <sz val="9"/>
            <color indexed="81"/>
            <rFont val="Tahoma"/>
            <family val="2"/>
          </rPr>
          <t>250 คะแนน/เรื่อง</t>
        </r>
      </text>
    </comment>
    <comment ref="E33" authorId="0">
      <text>
        <r>
          <rPr>
            <sz val="9"/>
            <color indexed="81"/>
            <rFont val="Tahoma"/>
            <family val="2"/>
          </rPr>
          <t>200 คะแนน/เรื่อง</t>
        </r>
      </text>
    </comment>
    <comment ref="E35" authorId="0">
      <text>
        <r>
          <rPr>
            <u/>
            <sz val="9"/>
            <color indexed="81"/>
            <rFont val="Tahoma"/>
            <family val="2"/>
          </rPr>
          <t>หัวหน้าโครงการ</t>
        </r>
        <r>
          <rPr>
            <sz val="9"/>
            <color indexed="81"/>
            <rFont val="Tahoma"/>
            <family val="2"/>
          </rPr>
          <t xml:space="preserve">
ภายนอกมข.            300 คะแนน/ทุน
ภายในมข. นอกคณะ   200 คะแนน/ทุน</t>
        </r>
      </text>
    </comment>
    <comment ref="F35" authorId="0">
      <text>
        <r>
          <rPr>
            <u/>
            <sz val="9"/>
            <color indexed="81"/>
            <rFont val="Tahoma"/>
            <family val="2"/>
          </rPr>
          <t>ผู้ร่วมโครงการ</t>
        </r>
        <r>
          <rPr>
            <sz val="9"/>
            <color indexed="81"/>
            <rFont val="Tahoma"/>
            <family val="2"/>
          </rPr>
          <t xml:space="preserve">
ภายนอกมข.             150 คะแนน/ทุน
ภายในมข. นอกคณะ   100 คะแนน/ทุน</t>
        </r>
      </text>
    </comment>
    <comment ref="D36" authorId="0">
      <text>
        <r>
          <rPr>
            <sz val="9"/>
            <color indexed="81"/>
            <rFont val="Tahoma"/>
            <family val="2"/>
          </rPr>
          <t>-หัวหน้าโครงการ 600 คะแนน/ทุน
-ผู้ร่วมโครงการ   300 คะแนน/ทุน</t>
        </r>
      </text>
    </comment>
  </commentList>
</comments>
</file>

<file path=xl/comments4.xml><?xml version="1.0" encoding="utf-8"?>
<comments xmlns="http://schemas.openxmlformats.org/spreadsheetml/2006/main">
  <authors>
    <author>ams8-00</author>
  </authors>
  <commentList>
    <comment ref="C9" authorId="0">
      <text>
        <r>
          <rPr>
            <sz val="9"/>
            <color indexed="81"/>
            <rFont val="Tahoma"/>
            <family val="2"/>
          </rPr>
          <t>งานบริการด้านวิชาชีพ  10 คะแนน/ครั้ง 
หมายเหตุ : งานบริการตรวจธาลัสซีเมีย 
จำนวนเคส x10 คะแนน</t>
        </r>
      </text>
    </comment>
  </commentList>
</comments>
</file>

<file path=xl/sharedStrings.xml><?xml version="1.0" encoding="utf-8"?>
<sst xmlns="http://schemas.openxmlformats.org/spreadsheetml/2006/main" count="380" uniqueCount="277">
  <si>
    <t>แบบรายงาน/กิจกรรมที่เสนอทำข้อตกลง</t>
  </si>
  <si>
    <t>ค่าคะแนน</t>
  </si>
  <si>
    <t xml:space="preserve">1.1.2 มีหัวข้อการสอนที่ใช้การนำองค์ความรู้จากโครงการวิจัยหรือโครงการบริการวิชาการมาบูรณาการการเรียนการสอน  </t>
  </si>
  <si>
    <t>รายละเอียด</t>
  </si>
  <si>
    <t xml:space="preserve">1.1.1 มีแผนการสอนทุกหัวข้อ 
(ปรากฏแผนการสอนใน มคอ3) 
</t>
  </si>
  <si>
    <t>จำนวนโครงการใหม่</t>
  </si>
  <si>
    <t>จำนวนโครงการเก่า</t>
  </si>
  <si>
    <t>รวม</t>
  </si>
  <si>
    <t>1.1.3 มีรูปแบบการจัดกิจกรรมการเรียนการสอนตามกลุ่มผู้เรียน Student Centered Learning (SCL)</t>
  </si>
  <si>
    <t xml:space="preserve"> 1.1.4 การจัดการเรียนการสอน (เฉพาะรายวิชาทฤษฎี) ที่ไม่ใช่การบรรยายอย่างเดียวอย่างน้อย 1 เรื่อง</t>
  </si>
  <si>
    <t>จำนวนหัวข้อใหม่</t>
  </si>
  <si>
    <t>จำนวนหัวข้อเก่า</t>
  </si>
  <si>
    <t>ที่ปรึกษาหลักนศ.ต่างชาติ</t>
  </si>
  <si>
    <t>ที่ปรึกษาร่วมนศ.ต่างชาติ</t>
  </si>
  <si>
    <t>คณะกรรมการนศ.ต่างชาติ</t>
  </si>
  <si>
    <t>ที่ปรึกษาหลัก</t>
  </si>
  <si>
    <t>ที่ปรึกษาร่วม</t>
  </si>
  <si>
    <t xml:space="preserve">ที่ปรึกษาหลักวิชาสัมมนา     </t>
  </si>
  <si>
    <t>คณะกรรมการ</t>
  </si>
  <si>
    <t>จำนวนเรื่อง</t>
  </si>
  <si>
    <t>1.1.6 การมีส่วนร่วมในการปรับปรุงพัฒนารายวิชาทุกรายวิชาที่เป็นผู้สอนหรือผู้ร่วมสอน (หลักฐาน: การเข้าร่วมประชุมผู้สอนหรือการส่งข้อเสนอแนะเพื่อพัฒนารายวิชา โดยแนบข้อเสนอแนะที่ส่งให้ผู้ประสานงานรายวิชาและปรากฏใน มคอ. 5 )</t>
  </si>
  <si>
    <t>จำนวนวิชา</t>
  </si>
  <si>
    <t>1.1.7 การจัดการเรียนการสอนเป็นภาษาอังกฤษ (ไม่นับวิชาภาษาอังกฤษและวิชาสัมมนา)</t>
  </si>
  <si>
    <t>โปรดระบุชื่อโครงการใหม่ตรงนี้</t>
  </si>
  <si>
    <t>โปรดระบุชื่อโครงการเก่าตรงนี้</t>
  </si>
  <si>
    <t>โปรดระบุชื่อหัวข้อใหม่ตรงนี้</t>
  </si>
  <si>
    <t>โปรดระบุชื่อหัวข้อเก่าตรงนี้</t>
  </si>
  <si>
    <t>โปรดระบุหัวข้อที่สอนเป็นภาษาอังกฤษตรงนี้</t>
  </si>
  <si>
    <t xml:space="preserve"> </t>
  </si>
  <si>
    <t>1.2.1 หัวข้อการสอนที่มีเอกสาร powerpoint หรือเอกสารคำสอน หรือเอกสารที่เกี่ยวข้องกับกิจกรรมในการสอน หรือคู่มือปฏิบัติการที่จัดทำด้วยตนเอง (เฉพาะเจ้าของแลป)</t>
  </si>
  <si>
    <t>โปรดระบุหัวข้อที่สอน</t>
  </si>
  <si>
    <t>1.2.2 มีการปรับปรุงเอกสารpowerpoint หรือเอกสารคำสอน หรือเอกสารที่เกี่ยวข้องกับกิจกรรมในการสอน หรือคู่มือปฏิบัติการที่จัดทำด้วยตนเอง (เฉพาะเจ้าของแลป)</t>
  </si>
  <si>
    <t>จำนวนหัวข้อที่ปรับปรุง</t>
  </si>
  <si>
    <t>โปรดระบุหัวข้อและส่วนที่ปรับปรุง</t>
  </si>
  <si>
    <t>1.2.4 มีการผลิตและใช้สื่อนวัตกรรมการเรียนการสอนเน้นสื่อที่เป็นนวัตกรรม เช่น e-learning,  CAI,  วีดิทัศน์</t>
  </si>
  <si>
    <t>จำนวนที่ปรับปรุง</t>
  </si>
  <si>
    <t>จำนวนที่ทำใหม่</t>
  </si>
  <si>
    <t>รวมคะแนน</t>
  </si>
  <si>
    <t>สรุปผลสัมฤทธิ์จากระดับคะแนน</t>
  </si>
  <si>
    <t>2. การพัฒนาองค์ความรู้ ผลงานวิจัยและงานสร้างสรรค์</t>
  </si>
  <si>
    <t xml:space="preserve">   2.1 ผลงานสร้างสรรค์และถูกนำไปใช้ประโยชน์</t>
  </si>
  <si>
    <t xml:space="preserve">อนุสิทธิบัตร  </t>
  </si>
  <si>
    <t xml:space="preserve">2.1.1 จำนวนผลงานที่ได้รับการจดลิขสิทธิ์ อนุสิทธิบัตร และจดสิทธิบัตร  </t>
  </si>
  <si>
    <t xml:space="preserve">จดสิทธิบัตร  </t>
  </si>
  <si>
    <t xml:space="preserve">จดลิขสิทธิ์   </t>
  </si>
  <si>
    <t>ผลงาน</t>
  </si>
  <si>
    <t>โปรดระบุหัวข้อผลงาน</t>
  </si>
  <si>
    <t>หมายเหตุ</t>
  </si>
  <si>
    <t xml:space="preserve">2.1.2 จำนวนผลงานที่ได้ยื่นคำขอจดลิขสิทธิ์ อนุสิทธิบัตร และจดสิทธิบัตร  </t>
  </si>
  <si>
    <t>IF/SNIP&gt;1.0</t>
  </si>
  <si>
    <t xml:space="preserve">IF/SNIP&lt;1.0   </t>
  </si>
  <si>
    <t>ไม่มีค่า IF/SNIP</t>
  </si>
  <si>
    <t>2.1.3 การตีพิมพ์เผยแพร่ผลงานวิจัย  ได้แก่ original research articleหรือบทความทางวิชาการ(review&amp; general article)</t>
  </si>
  <si>
    <t xml:space="preserve">อยู่ใน TCI </t>
  </si>
  <si>
    <t xml:space="preserve">ไม่อยู่ใน TCI  </t>
  </si>
  <si>
    <t xml:space="preserve">Q1, Q2 </t>
  </si>
  <si>
    <t>Q3, Q4</t>
  </si>
  <si>
    <t>ลำดับ Quartile</t>
  </si>
  <si>
    <t xml:space="preserve">   2.2 การพัฒนาองค์ความรู้</t>
  </si>
  <si>
    <t>ระดับนานาชาติ</t>
  </si>
  <si>
    <t>ระดับชาติ</t>
  </si>
  <si>
    <t xml:space="preserve">ระดับท้องถิ่น </t>
  </si>
  <si>
    <t>2.2.1 การเข้ารับการอบรม/ประชุมสัมมนา โดยไม่มีการนำเสนอ</t>
  </si>
  <si>
    <t>โปรดระบุชื่อการอบรม/ประชุมสัมมนา</t>
  </si>
  <si>
    <t>2.2.2 นำความรู้จากการอบรมไปใช้ประโยชน์ในหน่วยงาน</t>
  </si>
  <si>
    <t>นำความรู้มาใช้ประโยชน์การสอน/วิจัย</t>
  </si>
  <si>
    <t>ถ่ายทอดความรู้ในรูปลายลักษณ์อักษร</t>
  </si>
  <si>
    <t>นำความรู้มาถ่ายทอดในหน่วยงานโดยการนำเสนอวาจา</t>
  </si>
  <si>
    <t>2.2.3การนำเสนอผลงานในการประชุมวิชาการ</t>
  </si>
  <si>
    <t>แบบวาจา</t>
  </si>
  <si>
    <t>แบบลายลักษณ์ (โปสเตอร์)</t>
  </si>
  <si>
    <t>ผู้นำเสนอ</t>
  </si>
  <si>
    <t xml:space="preserve">ผู้ร่วมผลงาน  </t>
  </si>
  <si>
    <t>ระดับท้องถิ่น เช่นคณะ/มข จัด</t>
  </si>
  <si>
    <t>2.2.4 จำนวนโครงการวิจัยที่ได้รับทุน</t>
  </si>
  <si>
    <t>ภายนอก มข</t>
  </si>
  <si>
    <t xml:space="preserve">ภายใน มข นอกคณะ </t>
  </si>
  <si>
    <t xml:space="preserve">ภายในคณะ  </t>
  </si>
  <si>
    <t xml:space="preserve">หัวหน้าโครงการ </t>
  </si>
  <si>
    <t xml:space="preserve">ผู้ร่วมโครงการ   </t>
  </si>
  <si>
    <t>2.2.5 โครงการวิจัยที่ไม่มีทุน</t>
  </si>
  <si>
    <t>2.2.6 โครงการวิจัยที่อยู่ระหว่างพัฒนา proposal (ให้เฉพาะอาจารย์ใหม่อายุราชการไม่เกิน 5 ปี)</t>
  </si>
  <si>
    <t>2.2.7 งานวิจัยนำไปใช้ประโยชน์ บริการเชิงสาธารณะ/พาณิชย์</t>
  </si>
  <si>
    <t xml:space="preserve">เชิงสาธารณะ </t>
  </si>
  <si>
    <t>เชิงพาณิชย์ก่อให้เกิดรายได้</t>
  </si>
  <si>
    <t>เรื่องใหม่</t>
  </si>
  <si>
    <t>เรื่องเก่า</t>
  </si>
  <si>
    <t>ชื่อหลัก</t>
  </si>
  <si>
    <t>ชื่อร่วม</t>
  </si>
  <si>
    <t>ประเภท</t>
  </si>
  <si>
    <t>โปรดระบุหัวข้อ</t>
  </si>
  <si>
    <t>โปรดระบุชื่องานประชุม</t>
  </si>
  <si>
    <t>โปรดระบุชื่อโครงการวิจัย</t>
  </si>
  <si>
    <t>2.1.4 การตีพิมพ์เผยแพร่ผลงานวิจัย  ได้แก่ original research articleหรือบทความทางวิชาการ(review&amp; general article)ที่มีการจัดลำดับอยู่ใน Quartile ตามเกณฑ์ ISI</t>
  </si>
  <si>
    <r>
      <t>แบบที่2 ระดับชาติ</t>
    </r>
    <r>
      <rPr>
        <b/>
        <sz val="14"/>
        <color theme="1"/>
        <rFont val="TH SarabunPSK"/>
        <family val="2"/>
      </rPr>
      <t xml:space="preserve">   </t>
    </r>
  </si>
  <si>
    <r>
      <t>แบบที่1 ระดับนานาชาติ</t>
    </r>
    <r>
      <rPr>
        <b/>
        <sz val="14"/>
        <color theme="1"/>
        <rFont val="TH SarabunPSK"/>
        <family val="2"/>
      </rPr>
      <t xml:space="preserve">  </t>
    </r>
  </si>
  <si>
    <t>คำชี้แจง : โปรดเติมข้อความในช่องว่างที่กำหนดให้สมบูรณ์และครบถ้วนตามความเป็นจริง</t>
  </si>
  <si>
    <t>จำนวนครั้ง/เคส</t>
  </si>
  <si>
    <t xml:space="preserve">ภายในคณะ               </t>
  </si>
  <si>
    <t>จำนวน</t>
  </si>
  <si>
    <t>รายละเอียดส่งหลักฐาน</t>
  </si>
  <si>
    <t>ตารางเวรหรือตารางกิจกรรม</t>
  </si>
  <si>
    <t xml:space="preserve">3.2 การเป็นวิทยากรประชุมอบรมหรือบรรยายทางวิชาการ/วิชาชีพ     </t>
  </si>
  <si>
    <t>3.3 กรรมการสอบวิทยานิพนธ์/กรรมการที่ปรึกษาวิทยานิพนธ์ภายนอก/ในมข/กรรมการผู้ทรงคุณวุฒิด้านวิชาชีพ/ประเมินตำแหน่งทางวิชาการ/วิชาชีพ/การประเมินการสอนเพื่อประกอบการขอตำแหน่งทางวิชาการ</t>
  </si>
  <si>
    <t xml:space="preserve">ภายใน มข </t>
  </si>
  <si>
    <t>ภายนอก มข ระดับนานาชาติ</t>
  </si>
  <si>
    <t>ภายนอก มข ระดับชาติ</t>
  </si>
  <si>
    <t>มีMOU</t>
  </si>
  <si>
    <t>นานาชาติ</t>
  </si>
  <si>
    <t>ไม่มี MOU</t>
  </si>
  <si>
    <r>
      <rPr>
        <u/>
        <sz val="14"/>
        <color theme="1"/>
        <rFont val="TH SarabunPSK"/>
        <family val="2"/>
      </rPr>
      <t>แต่</t>
    </r>
    <r>
      <rPr>
        <sz val="14"/>
        <color theme="1"/>
        <rFont val="TH SarabunPSK"/>
        <family val="2"/>
      </rPr>
      <t>ร่วมงานกับหน่วยงานภายในมข.</t>
    </r>
  </si>
  <si>
    <r>
      <rPr>
        <u/>
        <sz val="14"/>
        <color theme="1"/>
        <rFont val="TH SarabunPSK"/>
        <family val="2"/>
      </rPr>
      <t>และ</t>
    </r>
    <r>
      <rPr>
        <sz val="14"/>
        <color theme="1"/>
        <rFont val="TH SarabunPSK"/>
        <family val="2"/>
      </rPr>
      <t xml:space="preserve">ไม่ร่วมงานกับหน่วยงานใด </t>
    </r>
  </si>
  <si>
    <t>และร่วมงานกับหน่วยงานภายนอกมข.</t>
  </si>
  <si>
    <t>ภายในมข.</t>
  </si>
  <si>
    <t>ในมข. นอกคณะ</t>
  </si>
  <si>
    <t xml:space="preserve">ภายนอกมข.      </t>
  </si>
  <si>
    <t>ระบุชื่อโครงการ</t>
  </si>
  <si>
    <t>ระบุชื่อโครงการหรือกิจกรรม</t>
  </si>
  <si>
    <t>1.2.3 มีการผลิตเอกสาร powerpoint ใหม่ หรือเอกสารคำสอนใหม่ หรือเอกสารที่เกี่ยวข้องกับกิจกรรมในการสอนใหม่ หรือคู่มือปฏิบัติการที่จัดทำด้วยตนเองใหม่ (เฉพาะเจ้าของแลป)</t>
  </si>
  <si>
    <t>เอกสาร/คู่มือใหม่</t>
  </si>
  <si>
    <t>หัวหน้าโครงการ</t>
  </si>
  <si>
    <t>ผู้เข้าร่วม</t>
  </si>
  <si>
    <t>-</t>
  </si>
  <si>
    <t>1.1 การเรียนการสอน</t>
  </si>
  <si>
    <t>1.2 การผลิตสื่อการสอน</t>
  </si>
  <si>
    <t>การประเมิน</t>
  </si>
  <si>
    <t>ข้อตกลง</t>
  </si>
  <si>
    <t>% ที่ได้จากผลการประเมินตนเอง</t>
  </si>
  <si>
    <t>ค่าคะแนนที่ปรับแล้ว</t>
  </si>
  <si>
    <t>รวมค่าคะแนนที่ได้</t>
  </si>
  <si>
    <t xml:space="preserve">     ส่วนที่ 2  การประเมินเชิงคุณภาพและผลสัมฤทธิ์ของงาน  30% แบ่งเป็น</t>
  </si>
  <si>
    <t xml:space="preserve">     ส่วนที่ 1 ปริมาณงาน  </t>
  </si>
  <si>
    <t>รวมคะแนนทั้งหมด</t>
  </si>
  <si>
    <t>ผู้รับประเมิน ได้รายงานผลการปฏิบัติราชการและ ผู้ประเมินได้รับรายงานผลการปฏิบัติราชการเรียบร้อยแล้ว  จึงลงลายมือชื่อไว้เป็นหลักฐาน</t>
  </si>
  <si>
    <t>ลายมือชื่อ......................................................................ผู้รับประเมิน                    ลายมือชื่อ..........................................................ผู้ประเมิน</t>
  </si>
  <si>
    <t>วันที่.........................................................................                                        วันที่ .............................................................</t>
  </si>
  <si>
    <t>สรุปผลสัมฤทธิ์จากคะแนนวิจัย</t>
  </si>
  <si>
    <t>สรุปผลสัมฤทธิ์จากคะแนนบริการวิชาการ</t>
  </si>
  <si>
    <t>powerpoint ใหม่</t>
  </si>
  <si>
    <t>รายวิชาภาคนิพนธ์/การศึกษาอิสระ/วิทยานิพนธ์/ดุษฎีนิพนธ์</t>
  </si>
  <si>
    <t>1.1.5 การสอนในรายวิชาที่มีกระบวนการวิจัย คือ สัมมนา ภาคนิพนธ์ หรือ วิทยานิพนธ์/ดุษฎีนิพนธ์ (นักศึกษา 1 คน นับเพียง 1 เท่านั้น เช่นในกรณีที่เป็น อจ ที่ปรึกษาหลัก/ที่ปรึกษาร่วม ให้นับเฉพาะในส่วนของที่ปรึกษาเท่านั้น ไม่สามารถนำไปนับในช่องคณะกรรมการได้)</t>
  </si>
  <si>
    <t>รายวิชาสัมมนา</t>
  </si>
  <si>
    <t>คณะกรรมการที่ประเมินการนำเสนอ</t>
  </si>
  <si>
    <t>โปรดระบุชื่อรายวิชาและหัวข้อ</t>
  </si>
  <si>
    <t xml:space="preserve">โปรดระบุชื่อรายวิชาและหัวข้อ                 </t>
  </si>
  <si>
    <t>จำนวนหัวข้อ</t>
  </si>
  <si>
    <t>จำนวนหัวข้อที่ได้รับมอบหมาย</t>
  </si>
  <si>
    <t>จำนวนหัวข้อที่มีเอกสารในการสอน</t>
  </si>
  <si>
    <t>โปรดระบุหัวข้อเรื่องที่ผลิตใหม่</t>
  </si>
  <si>
    <t>1.2.5 มีการผลิตหนังสือหรือร่วมเขียนตำราทางวิชาการใหม่ (เป็นผู้แต่งหลักในบทนั้นๆ เท่านั้น)</t>
  </si>
  <si>
    <t>คำชี้แจง : โปรดเติมข้อความในช่องว่างส่วนรายละเอียดให้สมบูรณ์และครบถ้วนตามความเป็นจริง (ในส่วนของค่าคะแนน excel จะคำนวณให้)</t>
  </si>
  <si>
    <t>IF รวม ของชื่อหลัก</t>
  </si>
  <si>
    <t>IF รวม ของชื่อร่วม</t>
  </si>
  <si>
    <t>1.1.1</t>
  </si>
  <si>
    <t>1.1.2</t>
  </si>
  <si>
    <t>1.1.3</t>
  </si>
  <si>
    <t>1.1.4</t>
  </si>
  <si>
    <t>1.2.3</t>
  </si>
  <si>
    <t>1.2.2</t>
  </si>
  <si>
    <t>1.2.4</t>
  </si>
  <si>
    <t>2.1.1</t>
  </si>
  <si>
    <t>2.1.2</t>
  </si>
  <si>
    <t>2.1.3</t>
  </si>
  <si>
    <t>2.2.1</t>
  </si>
  <si>
    <t>2.2.2</t>
  </si>
  <si>
    <t>2.2.3</t>
  </si>
  <si>
    <t>2.2.4</t>
  </si>
  <si>
    <t>3.1.1</t>
  </si>
  <si>
    <t>3.1.2</t>
  </si>
  <si>
    <t xml:space="preserve">แบบรายงานและประเมินการปฏิบัติงานของอาจารย์   </t>
  </si>
  <si>
    <t>องค์ประกอบที่ 1  70% แบ่งเป็น 2 ส่วน</t>
  </si>
  <si>
    <t xml:space="preserve">ส่วนที่1 ด้านปริมาณงาน </t>
  </si>
  <si>
    <t xml:space="preserve">ส่วนที่2 ด้านคุณภาพด้านการเรียนการสอน/วิจัย/บริการวิชาการ </t>
  </si>
  <si>
    <t xml:space="preserve"> ผู้ถูกประเมิน </t>
  </si>
  <si>
    <t>ผู้ประเมิน</t>
  </si>
  <si>
    <t xml:space="preserve"> คณาจารย์ ในกลุ่มวิชา</t>
  </si>
  <si>
    <t>คณบดี</t>
  </si>
  <si>
    <t>รองคณบดี/ผู้ช่วยคณบดี</t>
  </si>
  <si>
    <t>ส่วนที่  1     การประเมินด้านปริมาณงาน (40 %)</t>
  </si>
  <si>
    <t>คิดรวม 3 ภารกิจ  สอน/ วิจัย/ บริการวิชาการและ อื่นๆ</t>
  </si>
  <si>
    <t>ตามเกณฑ์การคิดค่าภาระงานขั้นต่ำสายอาจารย์ตามเกณฑ์กบม.18/2552 วันที่ 3กย255  ผ่านกรรมการคณะเทคนิคการแพทย์วันที่18มิย2553 แขวนบนเวบไซด์คณะเทคนิค</t>
  </si>
  <si>
    <t>ระดับ</t>
  </si>
  <si>
    <t>ความหมาย</t>
  </si>
  <si>
    <t xml:space="preserve"> ค่าคะแนน
(%)</t>
  </si>
  <si>
    <t>ที่มาเกณฑ์ */ **</t>
  </si>
  <si>
    <t>ดีเด่น</t>
  </si>
  <si>
    <r>
      <t xml:space="preserve">ระดับ 5  ปริมาณงานที่ปฏิบัติ 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45 ชั่วโมงทำการ/สัปดาห์ </t>
    </r>
  </si>
  <si>
    <t>*คู่มือระบบPMS บริหารจัดการเพื่อพัฒนาผลการปฏิบัติงานบุคลากรสายผู้สอน ม.ขอนแก่น 2550หน้า35</t>
  </si>
  <si>
    <t>ดี</t>
  </si>
  <si>
    <r>
      <t xml:space="preserve">ระดับ 4  ปริมาณงานที่ปฏิบัติ 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40 -  &lt; 45 ชั่วโมงทำการ/สัปดาห์ </t>
    </r>
  </si>
  <si>
    <t>ดีเด่น สูงกว่าขั้นต่ำเกิน30%</t>
  </si>
  <si>
    <t>พอใช้</t>
  </si>
  <si>
    <r>
      <t xml:space="preserve">ระดับ 3  ปริมาณงานที่ปฏิบัติ 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35 -  &lt; 40 ชั่วโมงทำการ/สัปดาห์ </t>
    </r>
  </si>
  <si>
    <t>ขั้นดี 20-30%     พอใช้ = ตามเกณฑ์</t>
  </si>
  <si>
    <t>ปรับปรุง</t>
  </si>
  <si>
    <r>
      <t xml:space="preserve">ระดับ 2  ปริมาณงานที่ปฏิบัติ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30 - &lt; 35 ชั่วโมงทำการ/สัปดาห์ </t>
    </r>
  </si>
  <si>
    <t>ปรับปรุง= ต่ำกว่าเกณฑ์  35ชั่วโมงทำการ/สัปดาห์(**กบม 18/2552 วันที่ 3กย2552)</t>
  </si>
  <si>
    <t xml:space="preserve">ระดับ 1  ปริมาณงานที่ปฏิบัติ 0 - 30ชั่วโมงทำการ/สัปดาห์ </t>
  </si>
  <si>
    <t xml:space="preserve"> รายละเอียดปริมาณงาน</t>
  </si>
  <si>
    <r>
      <t xml:space="preserve">ผลการประเมินตนเอง ชม/สัปดาห์ </t>
    </r>
    <r>
      <rPr>
        <b/>
        <sz val="16"/>
        <color indexed="10"/>
        <rFont val="Angsana New"/>
        <family val="1"/>
      </rPr>
      <t>*</t>
    </r>
  </si>
  <si>
    <t xml:space="preserve">ภาระงานสอน  </t>
  </si>
  <si>
    <t>จาก nWorkload</t>
  </si>
  <si>
    <t xml:space="preserve">ภาระงานจากบริหาร          </t>
  </si>
  <si>
    <t xml:space="preserve">จากไฟล์MIS </t>
  </si>
  <si>
    <t xml:space="preserve"> รายละเอียด*ดูวิธีกรอกชั่วโมงภาระงานจากคู่มือภาระงานขั้นต่ำสายอาจารย์คณะเทคนิคการแพทย์ อิงตามกบม 18/2552 วันที่ 3กย2552 และผ่านกรรมการคณะ 18 มิย 54 แขวนบนเว็บคณะ</t>
  </si>
  <si>
    <t xml:space="preserve">ภาระงานวิจัย  </t>
  </si>
  <si>
    <t>จาก rWorkload</t>
  </si>
  <si>
    <t>ดูไฟล์ตัวอย่าง รวมทุน+ตีพิมพ์+นำเสนอ+อื่นๆ</t>
  </si>
  <si>
    <t xml:space="preserve">ภาระงานบริการวิชาการ </t>
  </si>
  <si>
    <t>ดูไฟล์ตัวอย่าง รวม วิทยากร+ผู้ทรงคุณวุฒิ+อื่นๆ</t>
  </si>
  <si>
    <t>รวมปริมาณภาระงาน</t>
  </si>
  <si>
    <r>
      <t xml:space="preserve"> รายละเอียด</t>
    </r>
    <r>
      <rPr>
        <sz val="16"/>
        <color indexed="10"/>
        <rFont val="Angsana New"/>
        <family val="1"/>
      </rPr>
      <t>*ดูวิธีกรอกชั่วโมงภาระงานจากคู่มือภาระงานขั้นต่ำสายอาจารย์คณะเทคนิคการแพทย์ อิงตามกบม 18/2552 วันที่ 3กย2552 และผ่านกรรมการคณะ 18 มิย 54 แขวนบนเว็บคณะ</t>
    </r>
  </si>
  <si>
    <t>ช่องประเมินผล  ประกอบด้วยการประเมินตนเองและประเมินโดย สายบังคับบัญชา</t>
  </si>
  <si>
    <t>แบบรายงานผลการปฏิบัติงานของข้าราชการพลเรือนในสถาบันอุดมศึกษา สังกัดมหาวิทยาลัยขอนแก่น
ตามข้อตกลงการประเมินผลสัมฤทธิ์ของงานและข้อตกลงการประเมินพฤติกรรมของการปฏิบัติราชการ
รอบการประเมิน      
ชื่อผู้รับการประเมิน      ตำแหน่ง                    สังกัดสาขาวิชา        คณะเทคนิคการแพทย์ มหาวิทยาลัยขอนแก่น
ชื่อผู้บังคับบัญชา/ผู้ประเมิน            ตำแหน่ง                   สังกัดสาขาวิชา         คณะเทคนิคการแพทย์ มหาวิทยาลัยขอนแก่น</t>
  </si>
  <si>
    <t xml:space="preserve">ช่วงเวลาของการรายงานและประเมิน </t>
  </si>
  <si>
    <t>หัวหน้าสาขา</t>
  </si>
  <si>
    <t xml:space="preserve">หัวหน้าสาขาวิชา/กลุ่มวิชา </t>
  </si>
  <si>
    <t>หัวข้อการประเมิน</t>
  </si>
  <si>
    <t>1. คะแนนจากผู้บังคับบัญชา (10 คะแนน)</t>
  </si>
  <si>
    <t>2.2 การเข้าร่วมกิจกรรมตามพันธกิจของคณะ</t>
  </si>
  <si>
    <t>2.3 ผู้ประสานงานรายวิชาโดยส่งงานตามเวลาที่กำหนด</t>
  </si>
  <si>
    <t>โปรดระบุชื่อผลงาน</t>
  </si>
  <si>
    <t>4. คะแนนด้านคุณภาพที่เกินจากที่ระบุไว้ใน ป 1 (ใส่ได้ไม่เกิน 5%)</t>
  </si>
  <si>
    <t>คะแนน</t>
  </si>
  <si>
    <r>
      <t xml:space="preserve">3. การปฏิบัติตามข้อบังคับของมหาวิทยาลัย เรื่องมาตรฐานภาระงานของผู้ดำรงตำแหน่งทางวิชาการ </t>
    </r>
    <r>
      <rPr>
        <b/>
        <u/>
        <sz val="14"/>
        <rFont val="TH SarabunPSK"/>
        <family val="2"/>
      </rPr>
      <t>โปรดเลือกตามตำแหน่งทางวิชาการ (5%)</t>
    </r>
  </si>
  <si>
    <t>(ให้คะแนนโดยผู้บังคับบัญชา)</t>
  </si>
  <si>
    <r>
      <rPr>
        <u/>
        <sz val="14"/>
        <color theme="1"/>
        <rFont val="TH SarabunPSK"/>
        <family val="2"/>
      </rPr>
      <t xml:space="preserve">3.1 อาจารย์ </t>
    </r>
    <r>
      <rPr>
        <sz val="14"/>
        <color theme="1"/>
        <rFont val="TH SarabunPSK"/>
        <family val="2"/>
      </rPr>
      <t>ควรมีการผลิตผลงานทางวิชาการ เพื่อเตรียมพร้อมเข้าสู่ตำแหน่งทางวิชาการที่สูงขึ้น</t>
    </r>
  </si>
  <si>
    <r>
      <rPr>
        <u/>
        <sz val="14"/>
        <color theme="1"/>
        <rFont val="TH SarabunPSK"/>
        <family val="2"/>
      </rPr>
      <t>3.2 ผศ</t>
    </r>
    <r>
      <rPr>
        <sz val="14"/>
        <color theme="1"/>
        <rFont val="TH SarabunPSK"/>
        <family val="2"/>
      </rPr>
      <t xml:space="preserve"> อย่างใดอย่างหนึ่งต่อไปนี้
 1. งานวิจัย หรือผลงานทางวิชาการในรูปแบบอื่นที่ได้รับการเผยแพร่ในวารสารระดับชาติหรือนานาชาติ อย่างน้อยปีละ 1 รายการ
 2. ตำรา หรือ หนังสือ อย่างน้อยปีละ 1 รายการ
 3. บทความทางวิชาการในวารสารระดับชาติ อย่างน้อยปีละ 2 รายการ หรือ ระดับนานาชาติ อย่างน้อยปีละ 1 รายการ</t>
    </r>
  </si>
  <si>
    <r>
      <rPr>
        <u/>
        <sz val="14"/>
        <color theme="1"/>
        <rFont val="TH SarabunPSK"/>
        <family val="2"/>
      </rPr>
      <t xml:space="preserve">3.3  รศ. </t>
    </r>
    <r>
      <rPr>
        <sz val="14"/>
        <color theme="1"/>
        <rFont val="TH SarabunPSK"/>
        <family val="2"/>
      </rPr>
      <t>อย่างใดอย่างหนึ่งต่อไปนี้
 1.งานวิจัย หรือผลงานทางวิชาการในรูปแบบอื่นที่ได้รับการเผยแพร่ในวารสารระดับชาติ อย่างน้อยปีละ 2 รายการ หรือนานาชาติ อย่างน้อยปีละ 1 รายการ
 2. ตำรา หรือ หนังสือ อย่างน้อยปีละ 1 รายการ</t>
    </r>
  </si>
  <si>
    <r>
      <rPr>
        <u/>
        <sz val="14"/>
        <color theme="1"/>
        <rFont val="TH SarabunPSK"/>
        <family val="2"/>
      </rPr>
      <t>3.4 ศ</t>
    </r>
    <r>
      <rPr>
        <sz val="14"/>
        <color theme="1"/>
        <rFont val="TH SarabunPSK"/>
        <family val="2"/>
      </rPr>
      <t xml:space="preserve">. อย่างใดอย่างหนึ่งต่อไปนี้
 1.งานวิจัย หรือผลงานทางวิชาการในรูปแบบอื่นที่ได้รับการเผยแพร่ในวารสารนานาชาติ อย่างน้อยปีละ 1 รายการ
 2. ตำรา หรือ หนังสือ อย่างน้อยปีละ 1 รายการ
</t>
    </r>
  </si>
  <si>
    <r>
      <t>องค์ประกอบที่ 1</t>
    </r>
    <r>
      <rPr>
        <b/>
        <sz val="14"/>
        <color indexed="8"/>
        <rFont val="TH SarabunPSK"/>
        <family val="2"/>
      </rPr>
      <t xml:space="preserve"> </t>
    </r>
  </si>
  <si>
    <r>
      <rPr>
        <b/>
        <u/>
        <sz val="14"/>
        <color indexed="8"/>
        <rFont val="TH SarabunPSK"/>
        <family val="2"/>
      </rPr>
      <t>องค์ประกอบที่ 2</t>
    </r>
    <r>
      <rPr>
        <b/>
        <sz val="14"/>
        <color indexed="8"/>
        <rFont val="TH SarabunPSK"/>
        <family val="2"/>
      </rPr>
      <t xml:space="preserve">  การประเมิน พฤติกรรมการปฏิบัติงาน </t>
    </r>
  </si>
  <si>
    <t>สรุปผลการประเมิน</t>
  </si>
  <si>
    <t xml:space="preserve">           2.2  งานด้านวิจัย  </t>
  </si>
  <si>
    <t xml:space="preserve">           2.3. งานด้านบริการวิชาการ  </t>
  </si>
  <si>
    <t xml:space="preserve">ร้อยละคิดเทียบสัดส่วนแต่ละระดับ  </t>
  </si>
  <si>
    <t>คะแนนที่เกินขั้นที่ทำข้อตกลง เอาไปรวมกับส่วนที่เหลือได้แต่บวกทั้ง3 ส่วนแล้วไม่เกิน 30%</t>
  </si>
  <si>
    <t>โปรดระบุชื่อคณะกรรมการที่มีส่วนร่วม</t>
  </si>
  <si>
    <t>โปรดระบุกิจกรรมที่เข้าร่วม</t>
  </si>
  <si>
    <t>โปรดระบุรายวิชาที่เป็นผู้ประสานงาน</t>
  </si>
  <si>
    <t>ผลต่างระหว่างผลการประเมินตนเองและข้อตกลง (โปรดลบตัวเลขที่เป็นค่าติดลบออก)</t>
  </si>
  <si>
    <t>โปรดระบุชื่อโครงการวิจัย และผู้นำไปใช้ประโยชน์</t>
  </si>
  <si>
    <t>3.4 ผู้ทรงคุณวุฒิพิจารณาบทความ/โครงการวิจัย/ข้อเสนอโครงการวิจัย/โครงการเพื่อเสนอขอคณะกรมการจริยธรรมฯ/ตรวจประเมิน</t>
  </si>
  <si>
    <r>
      <t xml:space="preserve">3.5 การให้บริการวิชาการ/วิชาชีพที่จัดให้ชุมชนโดยชุมชนมีส่วนร่วม </t>
    </r>
    <r>
      <rPr>
        <u/>
        <sz val="14"/>
        <rFont val="TH SarabunPSK"/>
        <family val="2"/>
      </rPr>
      <t>ไม่มีแหล่งทุนจากภายนอกคณะ</t>
    </r>
    <r>
      <rPr>
        <sz val="14"/>
        <rFont val="TH SarabunPSK"/>
        <family val="2"/>
      </rPr>
      <t>เช่น กลุ่มวิชาระบุ</t>
    </r>
  </si>
  <si>
    <r>
      <t>3.6 จำนวนโครงการบริการวิชาการ/วิชาชีพที่จัดให้ชุมชนโดยชุมชนมีส่วนร่วม</t>
    </r>
    <r>
      <rPr>
        <u/>
        <sz val="14"/>
        <rFont val="TH SarabunPSK"/>
        <family val="2"/>
      </rPr>
      <t>ที่มีแหล่งทุนจากภายนอกคณะ</t>
    </r>
    <r>
      <rPr>
        <sz val="14"/>
        <rFont val="TH SarabunPSK"/>
        <family val="2"/>
      </rPr>
      <t xml:space="preserve"> (เป็นหัวหน้าหรือผู้ร่วมโครงการ)</t>
    </r>
  </si>
  <si>
    <t>ระดับ 5  ค่าคะแนนผลงาน   2,401-3,000  คะแนน &gt;15- 20%</t>
  </si>
  <si>
    <t xml:space="preserve">ระดับ 4   ค่าคะแนนผลงาน  1,801 - 2,400  คะแนน &gt;10- 15%  </t>
  </si>
  <si>
    <t xml:space="preserve">ระดับ 3   ค่าคะแนนผลงาน   1,201 -   1,800 คะแนน &gt;5- 10%   </t>
  </si>
  <si>
    <t xml:space="preserve">ระดับ 2  ค่าคะแนนผลงาน  601 -  1,200 คะแนน &gt;2.5-5%   </t>
  </si>
  <si>
    <t xml:space="preserve">ระดับ 1   ค่าคะแนนผลงาน 0 - 600 คะแนน    0 - 2.5%    </t>
  </si>
  <si>
    <t>ระดับ 5  ค่าคะแนนผลงาน   1,921 - 2,400  คะแนน &gt;15- 20%</t>
  </si>
  <si>
    <t xml:space="preserve">ระดับ 4   ค่าคะแนนผลงาน  1,441 - 1,920  คะแนน &gt;10- 15%  </t>
  </si>
  <si>
    <t xml:space="preserve">ระดับ 3   ค่าคะแนนผลงาน   961 -   1,440คะแนน &gt;5- 10%   </t>
  </si>
  <si>
    <t xml:space="preserve">ระดับ 2  ค่าคะแนนผลงาน  481 -  960 คะแนน &gt;2.5-5%   </t>
  </si>
  <si>
    <t xml:space="preserve">ระดับ 1   ค่าคะแนนผลงาน 0 - 480 คะแนน    0 - 2.5%    </t>
  </si>
  <si>
    <t>ระดับ 5  ค่าคะแนนผลงาน   2,161 - 2,700  คะแนน &gt;15- 20%</t>
  </si>
  <si>
    <t xml:space="preserve">ระดับ 4   ค่าคะแนนผลงาน  1,621 - 2,160  คะแนน &gt;10- 15%  </t>
  </si>
  <si>
    <t xml:space="preserve">ระดับ 3   ค่าคะแนนผลงาน   1081 -   1620 คะแนน &gt;5- 10%   </t>
  </si>
  <si>
    <t xml:space="preserve">ระดับ 2  ค่าคะแนนผลงาน  541 -  1080 คะแนน &gt;2.5-5%   </t>
  </si>
  <si>
    <t xml:space="preserve">ระดับ 1   ค่าคะแนนผลงาน 0 - 540 คะแนน    0 - 2.5%    </t>
  </si>
  <si>
    <t>รวม ส่วนที่ 2  ทั้ง 3ด้าน</t>
  </si>
  <si>
    <t>เกณฑ์ &gt;ร้อยละ 90 = ดีเด่น</t>
  </si>
  <si>
    <t>80-89.9999 = ดีมาก</t>
  </si>
  <si>
    <t>70-79.9999 = ดี</t>
  </si>
  <si>
    <t>60-69.9999 = พอใช้</t>
  </si>
  <si>
    <t>&lt;60 = ไม่ผ่านการประเมิน</t>
  </si>
  <si>
    <t>ระบุหัวข้อและชื่องานประชุม</t>
  </si>
  <si>
    <t>โปรดระบุรายชื่อนักศึกษาที่เป็นกรรมการ</t>
  </si>
  <si>
    <t>3.1 การให้บริการด้านวิชาชีพ (สถานบริการสุขภาพฯ โรงพยาบาลฯ)</t>
  </si>
  <si>
    <t>สังกัดสาขาวิชากายภาพบำบัด ใส่ตัวเลขในช่องสีเขียว</t>
  </si>
  <si>
    <t>สังกัดสาขาวิชาเทคนิคการแพทย์ ใส่ตัวเลขในช่องสีฟ้า</t>
  </si>
  <si>
    <t>โปรดระบุชื่อผลงานวิจัย และชื่อวารสาร</t>
  </si>
  <si>
    <t xml:space="preserve">โปรดระบุหัวข้อผลงาน </t>
  </si>
  <si>
    <t xml:space="preserve">           2.4 งานด้านบริหาร (เฉพาะรองคณบดี ผู้ช่วยคณบดี และหัวหน้าสาขาวิชา)</t>
  </si>
  <si>
    <t xml:space="preserve">           2.1 งานด้านการเรียนการสอน  </t>
  </si>
  <si>
    <t>2. การปฏิบัติภาระกิจตามหัวข้อต่อไปนี้ (หากท่านปฏิบัติทั้งสามหัวข้อ โปรดระบุทั้ง 3 หัวข้อ) (10 คะแนน)</t>
  </si>
  <si>
    <t>2.1 การเข้าร่วมประชุมในคณะกรรมการที่รับผิดชอบ (กรรมการและคณะทำงานตามคำสั่งคณะเทคนิคการแพทย์)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</si>
</sst>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1"/>
      <name val="Tahoma"/>
      <family val="2"/>
      <scheme val="minor"/>
    </font>
    <font>
      <b/>
      <u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indexed="8"/>
      <name val="TH SarabunPSK"/>
      <family val="2"/>
    </font>
    <font>
      <b/>
      <sz val="11"/>
      <color rgb="FF3F3F3F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0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6"/>
      <color theme="0"/>
      <name val="Angsana New"/>
      <family val="1"/>
    </font>
    <font>
      <sz val="8"/>
      <color rgb="FF000000"/>
      <name val="Tahoma"/>
      <family val="2"/>
    </font>
    <font>
      <sz val="14"/>
      <color rgb="FFFF0000"/>
      <name val="TH SarabunPSK"/>
      <family val="2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u/>
      <sz val="16"/>
      <color indexed="8"/>
      <name val="Angsana New"/>
      <family val="1"/>
    </font>
    <font>
      <b/>
      <sz val="16"/>
      <color indexed="12"/>
      <name val="Angsana New"/>
      <family val="1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b/>
      <sz val="16"/>
      <color indexed="10"/>
      <name val="Angsana New"/>
      <family val="1"/>
    </font>
    <font>
      <b/>
      <sz val="11"/>
      <color rgb="FF3105EB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b/>
      <sz val="16"/>
      <color rgb="FF3F3F3F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0"/>
      <name val="Arial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u/>
      <sz val="14"/>
      <name val="TH SarabunPSK"/>
      <family val="2"/>
    </font>
    <font>
      <sz val="20"/>
      <color rgb="FF000000"/>
      <name val="TH SarabunPSK"/>
      <family val="2"/>
    </font>
    <font>
      <sz val="14"/>
      <color indexed="81"/>
      <name val="Tahoma"/>
      <family val="2"/>
    </font>
    <font>
      <sz val="16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5" fillId="14" borderId="16" applyNumberFormat="0" applyAlignment="0" applyProtection="0"/>
    <xf numFmtId="0" fontId="44" fillId="0" borderId="0"/>
  </cellStyleXfs>
  <cellXfs count="522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9" xfId="0" applyFont="1" applyBorder="1"/>
    <xf numFmtId="0" fontId="1" fillId="6" borderId="1" xfId="0" applyFont="1" applyFill="1" applyBorder="1" applyAlignment="1">
      <alignment horizontal="center" vertical="center"/>
    </xf>
    <xf numFmtId="0" fontId="3" fillId="7" borderId="10" xfId="0" applyFont="1" applyFill="1" applyBorder="1"/>
    <xf numFmtId="0" fontId="2" fillId="8" borderId="7" xfId="0" applyFont="1" applyFill="1" applyBorder="1" applyAlignment="1">
      <alignment horizontal="center"/>
    </xf>
    <xf numFmtId="0" fontId="0" fillId="0" borderId="12" xfId="0" applyBorder="1"/>
    <xf numFmtId="0" fontId="0" fillId="7" borderId="14" xfId="0" applyFill="1" applyBorder="1"/>
    <xf numFmtId="0" fontId="0" fillId="0" borderId="14" xfId="0" applyBorder="1"/>
    <xf numFmtId="0" fontId="0" fillId="0" borderId="0" xfId="0" applyBorder="1"/>
    <xf numFmtId="0" fontId="0" fillId="0" borderId="9" xfId="0" applyBorder="1"/>
    <xf numFmtId="0" fontId="0" fillId="7" borderId="4" xfId="0" applyFill="1" applyBorder="1"/>
    <xf numFmtId="0" fontId="2" fillId="7" borderId="5" xfId="0" applyFont="1" applyFill="1" applyBorder="1" applyAlignment="1">
      <alignment horizontal="right"/>
    </xf>
    <xf numFmtId="0" fontId="2" fillId="7" borderId="12" xfId="0" applyFont="1" applyFill="1" applyBorder="1"/>
    <xf numFmtId="0" fontId="0" fillId="0" borderId="4" xfId="0" applyBorder="1"/>
    <xf numFmtId="0" fontId="2" fillId="8" borderId="1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/>
    </xf>
    <xf numFmtId="0" fontId="0" fillId="0" borderId="8" xfId="0" applyBorder="1"/>
    <xf numFmtId="0" fontId="2" fillId="8" borderId="2" xfId="0" applyFont="1" applyFill="1" applyBorder="1" applyAlignment="1">
      <alignment horizontal="center"/>
    </xf>
    <xf numFmtId="0" fontId="0" fillId="0" borderId="11" xfId="0" applyBorder="1"/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10" xfId="0" applyFont="1" applyBorder="1"/>
    <xf numFmtId="0" fontId="3" fillId="7" borderId="10" xfId="0" applyFont="1" applyFill="1" applyBorder="1" applyAlignment="1">
      <alignment horizontal="left"/>
    </xf>
    <xf numFmtId="0" fontId="2" fillId="0" borderId="12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7" borderId="12" xfId="0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5" xfId="0" applyFill="1" applyBorder="1"/>
    <xf numFmtId="0" fontId="0" fillId="7" borderId="9" xfId="0" applyFill="1" applyBorder="1"/>
    <xf numFmtId="0" fontId="0" fillId="7" borderId="6" xfId="0" applyFill="1" applyBorder="1"/>
    <xf numFmtId="0" fontId="0" fillId="7" borderId="3" xfId="0" applyFill="1" applyBorder="1"/>
    <xf numFmtId="0" fontId="0" fillId="7" borderId="8" xfId="0" applyFill="1" applyBorder="1"/>
    <xf numFmtId="1" fontId="2" fillId="8" borderId="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0" fontId="11" fillId="7" borderId="11" xfId="0" applyFont="1" applyFill="1" applyBorder="1"/>
    <xf numFmtId="0" fontId="10" fillId="7" borderId="9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0" fillId="0" borderId="7" xfId="0" applyBorder="1"/>
    <xf numFmtId="0" fontId="10" fillId="5" borderId="9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2" fillId="5" borderId="0" xfId="0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13" fillId="9" borderId="1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 applyAlignment="1"/>
    <xf numFmtId="0" fontId="2" fillId="11" borderId="12" xfId="0" applyFont="1" applyFill="1" applyBorder="1"/>
    <xf numFmtId="0" fontId="2" fillId="11" borderId="15" xfId="0" applyFont="1" applyFill="1" applyBorder="1" applyAlignment="1">
      <alignment horizontal="left" vertical="top" wrapText="1"/>
    </xf>
    <xf numFmtId="0" fontId="2" fillId="11" borderId="4" xfId="0" applyFont="1" applyFill="1" applyBorder="1"/>
    <xf numFmtId="0" fontId="2" fillId="11" borderId="5" xfId="0" applyFont="1" applyFill="1" applyBorder="1" applyAlignment="1">
      <alignment vertical="top" wrapText="1"/>
    </xf>
    <xf numFmtId="0" fontId="2" fillId="11" borderId="3" xfId="0" applyFont="1" applyFill="1" applyBorder="1"/>
    <xf numFmtId="0" fontId="2" fillId="12" borderId="3" xfId="0" applyFont="1" applyFill="1" applyBorder="1"/>
    <xf numFmtId="0" fontId="2" fillId="11" borderId="14" xfId="0" applyFont="1" applyFill="1" applyBorder="1"/>
    <xf numFmtId="0" fontId="2" fillId="11" borderId="2" xfId="0" applyFont="1" applyFill="1" applyBorder="1"/>
    <xf numFmtId="0" fontId="2" fillId="11" borderId="0" xfId="0" applyFont="1" applyFill="1" applyBorder="1" applyAlignment="1">
      <alignment horizontal="left" vertical="top" wrapText="1"/>
    </xf>
    <xf numFmtId="0" fontId="2" fillId="11" borderId="6" xfId="0" applyFont="1" applyFill="1" applyBorder="1"/>
    <xf numFmtId="0" fontId="2" fillId="11" borderId="0" xfId="0" applyFont="1" applyFill="1" applyBorder="1"/>
    <xf numFmtId="0" fontId="2" fillId="11" borderId="9" xfId="0" applyFont="1" applyFill="1" applyBorder="1"/>
    <xf numFmtId="0" fontId="2" fillId="11" borderId="5" xfId="0" applyFont="1" applyFill="1" applyBorder="1" applyAlignment="1">
      <alignment horizontal="left" vertical="top" wrapText="1"/>
    </xf>
    <xf numFmtId="0" fontId="2" fillId="11" borderId="2" xfId="0" applyFont="1" applyFill="1" applyBorder="1" applyAlignment="1">
      <alignment horizontal="left"/>
    </xf>
    <xf numFmtId="0" fontId="2" fillId="11" borderId="15" xfId="0" applyFont="1" applyFill="1" applyBorder="1"/>
    <xf numFmtId="0" fontId="2" fillId="11" borderId="6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15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2" fillId="13" borderId="12" xfId="0" applyFont="1" applyFill="1" applyBorder="1" applyAlignment="1">
      <alignment horizontal="center"/>
    </xf>
    <xf numFmtId="0" fontId="0" fillId="13" borderId="15" xfId="0" applyFill="1" applyBorder="1"/>
    <xf numFmtId="0" fontId="0" fillId="13" borderId="6" xfId="0" applyFill="1" applyBorder="1"/>
    <xf numFmtId="0" fontId="10" fillId="13" borderId="9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0" fillId="13" borderId="5" xfId="0" applyFill="1" applyBorder="1"/>
    <xf numFmtId="0" fontId="0" fillId="13" borderId="3" xfId="0" applyFill="1" applyBorder="1"/>
    <xf numFmtId="0" fontId="2" fillId="13" borderId="14" xfId="0" applyFont="1" applyFill="1" applyBorder="1" applyAlignment="1">
      <alignment horizontal="center"/>
    </xf>
    <xf numFmtId="0" fontId="0" fillId="13" borderId="0" xfId="0" applyFill="1" applyBorder="1"/>
    <xf numFmtId="0" fontId="10" fillId="13" borderId="8" xfId="0" applyFont="1" applyFill="1" applyBorder="1" applyAlignment="1">
      <alignment horizontal="center"/>
    </xf>
    <xf numFmtId="0" fontId="2" fillId="13" borderId="3" xfId="0" applyFont="1" applyFill="1" applyBorder="1"/>
    <xf numFmtId="0" fontId="10" fillId="13" borderId="3" xfId="0" applyFont="1" applyFill="1" applyBorder="1"/>
    <xf numFmtId="0" fontId="10" fillId="13" borderId="6" xfId="0" applyFont="1" applyFill="1" applyBorder="1" applyAlignment="1">
      <alignment horizontal="center"/>
    </xf>
    <xf numFmtId="0" fontId="0" fillId="13" borderId="13" xfId="0" applyFill="1" applyBorder="1"/>
    <xf numFmtId="0" fontId="0" fillId="13" borderId="8" xfId="0" applyFill="1" applyBorder="1"/>
    <xf numFmtId="0" fontId="0" fillId="13" borderId="9" xfId="0" applyFill="1" applyBorder="1"/>
    <xf numFmtId="0" fontId="2" fillId="13" borderId="0" xfId="0" applyFont="1" applyFill="1" applyBorder="1" applyAlignment="1">
      <alignment horizontal="center"/>
    </xf>
    <xf numFmtId="1" fontId="2" fillId="5" borderId="7" xfId="0" applyNumberFormat="1" applyFont="1" applyFill="1" applyBorder="1"/>
    <xf numFmtId="0" fontId="11" fillId="0" borderId="11" xfId="0" applyFont="1" applyBorder="1"/>
    <xf numFmtId="0" fontId="0" fillId="5" borderId="7" xfId="0" applyFill="1" applyBorder="1"/>
    <xf numFmtId="0" fontId="11" fillId="5" borderId="11" xfId="0" applyFont="1" applyFill="1" applyBorder="1"/>
    <xf numFmtId="0" fontId="11" fillId="0" borderId="8" xfId="0" applyFont="1" applyBorder="1"/>
    <xf numFmtId="0" fontId="2" fillId="5" borderId="6" xfId="0" applyFont="1" applyFill="1" applyBorder="1" applyAlignment="1"/>
    <xf numFmtId="0" fontId="8" fillId="11" borderId="7" xfId="0" applyFont="1" applyFill="1" applyBorder="1" applyAlignment="1">
      <alignment horizontal="left"/>
    </xf>
    <xf numFmtId="0" fontId="2" fillId="12" borderId="8" xfId="0" applyFont="1" applyFill="1" applyBorder="1"/>
    <xf numFmtId="0" fontId="2" fillId="12" borderId="3" xfId="0" applyFont="1" applyFill="1" applyBorder="1" applyAlignment="1"/>
    <xf numFmtId="0" fontId="8" fillId="11" borderId="12" xfId="0" applyFont="1" applyFill="1" applyBorder="1" applyAlignment="1">
      <alignment horizontal="left"/>
    </xf>
    <xf numFmtId="0" fontId="2" fillId="12" borderId="1" xfId="0" applyFont="1" applyFill="1" applyBorder="1"/>
    <xf numFmtId="0" fontId="2" fillId="12" borderId="11" xfId="0" applyFont="1" applyFill="1" applyBorder="1"/>
    <xf numFmtId="0" fontId="2" fillId="10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10" xfId="0" applyFill="1" applyBorder="1"/>
    <xf numFmtId="0" fontId="11" fillId="5" borderId="8" xfId="0" applyFont="1" applyFill="1" applyBorder="1"/>
    <xf numFmtId="0" fontId="10" fillId="13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right"/>
    </xf>
    <xf numFmtId="0" fontId="11" fillId="7" borderId="8" xfId="0" applyFont="1" applyFill="1" applyBorder="1"/>
    <xf numFmtId="0" fontId="10" fillId="7" borderId="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3" xfId="0" applyFill="1" applyBorder="1"/>
    <xf numFmtId="0" fontId="10" fillId="7" borderId="6" xfId="0" applyFont="1" applyFill="1" applyBorder="1" applyAlignment="1">
      <alignment horizontal="center"/>
    </xf>
    <xf numFmtId="0" fontId="0" fillId="7" borderId="2" xfId="0" applyFill="1" applyBorder="1"/>
    <xf numFmtId="0" fontId="2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4" xfId="0" applyFill="1" applyBorder="1"/>
    <xf numFmtId="0" fontId="8" fillId="5" borderId="4" xfId="0" applyFont="1" applyFill="1" applyBorder="1"/>
    <xf numFmtId="0" fontId="2" fillId="5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10" fillId="7" borderId="11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right"/>
    </xf>
    <xf numFmtId="0" fontId="0" fillId="13" borderId="6" xfId="0" applyFont="1" applyFill="1" applyBorder="1"/>
    <xf numFmtId="0" fontId="0" fillId="7" borderId="6" xfId="0" applyFont="1" applyFill="1" applyBorder="1"/>
    <xf numFmtId="0" fontId="14" fillId="0" borderId="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/>
    </xf>
    <xf numFmtId="10" fontId="10" fillId="0" borderId="10" xfId="1" applyNumberFormat="1" applyFont="1" applyFill="1" applyBorder="1"/>
    <xf numFmtId="9" fontId="14" fillId="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0" fontId="14" fillId="0" borderId="7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11" borderId="8" xfId="0" applyFont="1" applyFill="1" applyBorder="1"/>
    <xf numFmtId="0" fontId="16" fillId="0" borderId="0" xfId="0" applyFont="1"/>
    <xf numFmtId="0" fontId="16" fillId="0" borderId="5" xfId="0" applyFont="1" applyBorder="1"/>
    <xf numFmtId="0" fontId="17" fillId="0" borderId="9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4" borderId="7" xfId="0" applyFont="1" applyFill="1" applyBorder="1"/>
    <xf numFmtId="1" fontId="19" fillId="4" borderId="1" xfId="0" applyNumberFormat="1" applyFont="1" applyFill="1" applyBorder="1" applyAlignment="1">
      <alignment horizontal="right"/>
    </xf>
    <xf numFmtId="0" fontId="19" fillId="5" borderId="12" xfId="0" applyFont="1" applyFill="1" applyBorder="1"/>
    <xf numFmtId="0" fontId="20" fillId="3" borderId="2" xfId="0" applyFont="1" applyFill="1" applyBorder="1" applyAlignment="1">
      <alignment horizontal="center" vertical="center"/>
    </xf>
    <xf numFmtId="0" fontId="19" fillId="0" borderId="14" xfId="0" applyFont="1" applyBorder="1"/>
    <xf numFmtId="0" fontId="20" fillId="0" borderId="3" xfId="0" applyFont="1" applyBorder="1"/>
    <xf numFmtId="0" fontId="19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4" borderId="12" xfId="0" applyFont="1" applyFill="1" applyBorder="1"/>
    <xf numFmtId="0" fontId="19" fillId="4" borderId="14" xfId="0" applyFont="1" applyFill="1" applyBorder="1"/>
    <xf numFmtId="0" fontId="20" fillId="4" borderId="3" xfId="0" applyFont="1" applyFill="1" applyBorder="1"/>
    <xf numFmtId="0" fontId="19" fillId="4" borderId="4" xfId="0" applyFont="1" applyFill="1" applyBorder="1"/>
    <xf numFmtId="0" fontId="19" fillId="0" borderId="12" xfId="0" applyFont="1" applyBorder="1"/>
    <xf numFmtId="0" fontId="22" fillId="0" borderId="1" xfId="0" applyFont="1" applyBorder="1"/>
    <xf numFmtId="0" fontId="20" fillId="0" borderId="8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4" borderId="2" xfId="0" applyFont="1" applyFill="1" applyBorder="1"/>
    <xf numFmtId="0" fontId="19" fillId="4" borderId="6" xfId="0" applyFont="1" applyFill="1" applyBorder="1"/>
    <xf numFmtId="0" fontId="19" fillId="4" borderId="9" xfId="0" applyFont="1" applyFill="1" applyBorder="1"/>
    <xf numFmtId="0" fontId="19" fillId="5" borderId="6" xfId="0" applyFont="1" applyFill="1" applyBorder="1"/>
    <xf numFmtId="0" fontId="19" fillId="5" borderId="9" xfId="0" applyFont="1" applyFill="1" applyBorder="1"/>
    <xf numFmtId="0" fontId="19" fillId="4" borderId="8" xfId="0" applyFont="1" applyFill="1" applyBorder="1"/>
    <xf numFmtId="0" fontId="19" fillId="3" borderId="4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3" xfId="0" applyFont="1" applyFill="1" applyBorder="1"/>
    <xf numFmtId="0" fontId="16" fillId="4" borderId="12" xfId="0" applyFont="1" applyFill="1" applyBorder="1"/>
    <xf numFmtId="0" fontId="16" fillId="3" borderId="2" xfId="0" applyFont="1" applyFill="1" applyBorder="1" applyAlignment="1">
      <alignment horizontal="center" vertical="center"/>
    </xf>
    <xf numFmtId="0" fontId="16" fillId="4" borderId="14" xfId="0" applyFont="1" applyFill="1" applyBorder="1"/>
    <xf numFmtId="0" fontId="16" fillId="4" borderId="4" xfId="0" applyFont="1" applyFill="1" applyBorder="1"/>
    <xf numFmtId="0" fontId="16" fillId="4" borderId="3" xfId="0" applyFont="1" applyFill="1" applyBorder="1"/>
    <xf numFmtId="0" fontId="16" fillId="4" borderId="8" xfId="0" applyFont="1" applyFill="1" applyBorder="1"/>
    <xf numFmtId="0" fontId="16" fillId="0" borderId="12" xfId="0" applyFont="1" applyBorder="1"/>
    <xf numFmtId="0" fontId="16" fillId="0" borderId="14" xfId="0" applyFont="1" applyBorder="1"/>
    <xf numFmtId="0" fontId="16" fillId="0" borderId="4" xfId="0" applyFont="1" applyBorder="1"/>
    <xf numFmtId="0" fontId="16" fillId="0" borderId="3" xfId="0" applyFont="1" applyBorder="1"/>
    <xf numFmtId="0" fontId="16" fillId="0" borderId="8" xfId="0" applyFont="1" applyBorder="1"/>
    <xf numFmtId="0" fontId="16" fillId="5" borderId="0" xfId="0" applyFont="1" applyFill="1"/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left"/>
    </xf>
    <xf numFmtId="0" fontId="16" fillId="4" borderId="9" xfId="0" applyFont="1" applyFill="1" applyBorder="1"/>
    <xf numFmtId="1" fontId="24" fillId="2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9" fillId="4" borderId="4" xfId="0" applyFont="1" applyFill="1" applyBorder="1" applyAlignment="1">
      <alignment wrapText="1"/>
    </xf>
    <xf numFmtId="0" fontId="21" fillId="4" borderId="8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left" vertical="top" wrapText="1"/>
    </xf>
    <xf numFmtId="0" fontId="26" fillId="11" borderId="0" xfId="0" applyFont="1" applyFill="1" applyBorder="1" applyAlignment="1">
      <alignment horizontal="left" vertical="top" wrapText="1"/>
    </xf>
    <xf numFmtId="0" fontId="26" fillId="11" borderId="0" xfId="0" applyFont="1" applyFill="1" applyBorder="1" applyAlignment="1">
      <alignment vertical="top" wrapText="1"/>
    </xf>
    <xf numFmtId="0" fontId="26" fillId="11" borderId="5" xfId="0" applyFont="1" applyFill="1" applyBorder="1" applyAlignment="1">
      <alignment vertical="top" wrapText="1"/>
    </xf>
    <xf numFmtId="0" fontId="23" fillId="0" borderId="0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28" fillId="15" borderId="0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30" fillId="0" borderId="24" xfId="0" applyFont="1" applyBorder="1" applyProtection="1"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27" fillId="16" borderId="1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/>
      <protection locked="0"/>
    </xf>
    <xf numFmtId="0" fontId="34" fillId="17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vertical="justify"/>
      <protection locked="0"/>
    </xf>
    <xf numFmtId="0" fontId="34" fillId="18" borderId="11" xfId="0" applyFont="1" applyFill="1" applyBorder="1" applyAlignment="1" applyProtection="1">
      <alignment vertical="center"/>
      <protection locked="0"/>
    </xf>
    <xf numFmtId="0" fontId="32" fillId="18" borderId="2" xfId="0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  <protection locked="0"/>
    </xf>
    <xf numFmtId="0" fontId="36" fillId="19" borderId="26" xfId="1" applyFont="1" applyFill="1" applyBorder="1" applyAlignment="1" applyProtection="1">
      <alignment vertical="center"/>
      <protection locked="0"/>
    </xf>
    <xf numFmtId="10" fontId="15" fillId="19" borderId="27" xfId="1" applyNumberFormat="1" applyFill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35" fillId="0" borderId="30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38" fillId="14" borderId="16" xfId="1" applyFont="1" applyAlignment="1" applyProtection="1">
      <alignment vertical="center"/>
      <protection locked="0"/>
    </xf>
    <xf numFmtId="0" fontId="38" fillId="14" borderId="16" xfId="1" applyFont="1" applyAlignment="1" applyProtection="1">
      <alignment horizontal="center" vertical="center"/>
      <protection locked="0"/>
    </xf>
    <xf numFmtId="0" fontId="38" fillId="14" borderId="16" xfId="1" applyFont="1" applyAlignment="1" applyProtection="1">
      <alignment horizontal="left" vertical="center"/>
      <protection locked="0"/>
    </xf>
    <xf numFmtId="9" fontId="38" fillId="14" borderId="16" xfId="1" applyNumberFormat="1" applyFont="1" applyAlignment="1" applyProtection="1">
      <alignment horizontal="center" vertical="center"/>
      <protection locked="0"/>
    </xf>
    <xf numFmtId="0" fontId="38" fillId="14" borderId="16" xfId="1" applyFont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/>
    <xf numFmtId="0" fontId="10" fillId="11" borderId="12" xfId="0" applyFont="1" applyFill="1" applyBorder="1"/>
    <xf numFmtId="0" fontId="10" fillId="11" borderId="15" xfId="0" applyFont="1" applyFill="1" applyBorder="1" applyAlignment="1">
      <alignment horizontal="left" vertical="top" wrapText="1"/>
    </xf>
    <xf numFmtId="0" fontId="10" fillId="11" borderId="15" xfId="0" applyFont="1" applyFill="1" applyBorder="1"/>
    <xf numFmtId="0" fontId="2" fillId="0" borderId="27" xfId="0" applyFont="1" applyBorder="1"/>
    <xf numFmtId="0" fontId="9" fillId="0" borderId="0" xfId="0" applyFont="1" applyBorder="1" applyAlignment="1">
      <alignment vertical="top" wrapText="1"/>
    </xf>
    <xf numFmtId="0" fontId="39" fillId="11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11" borderId="5" xfId="0" applyFont="1" applyFill="1" applyBorder="1" applyAlignment="1">
      <alignment wrapText="1"/>
    </xf>
    <xf numFmtId="0" fontId="2" fillId="9" borderId="15" xfId="0" applyFont="1" applyFill="1" applyBorder="1"/>
    <xf numFmtId="0" fontId="13" fillId="9" borderId="15" xfId="0" applyFont="1" applyFill="1" applyBorder="1"/>
    <xf numFmtId="0" fontId="2" fillId="9" borderId="13" xfId="0" applyFont="1" applyFill="1" applyBorder="1"/>
    <xf numFmtId="0" fontId="2" fillId="0" borderId="8" xfId="0" applyFont="1" applyBorder="1"/>
    <xf numFmtId="0" fontId="9" fillId="0" borderId="0" xfId="0" applyFont="1"/>
    <xf numFmtId="2" fontId="2" fillId="0" borderId="33" xfId="0" applyNumberFormat="1" applyFont="1" applyBorder="1"/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39" fillId="11" borderId="5" xfId="0" applyFont="1" applyFill="1" applyBorder="1" applyAlignment="1" applyProtection="1">
      <alignment horizontal="center" vertical="center"/>
      <protection locked="0"/>
    </xf>
    <xf numFmtId="0" fontId="10" fillId="11" borderId="5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10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45" fillId="0" borderId="0" xfId="2" applyFont="1" applyFill="1" applyBorder="1" applyProtection="1">
      <protection locked="0"/>
    </xf>
    <xf numFmtId="0" fontId="46" fillId="0" borderId="0" xfId="2" applyFont="1" applyFill="1" applyBorder="1" applyProtection="1">
      <protection locked="0"/>
    </xf>
    <xf numFmtId="10" fontId="2" fillId="12" borderId="1" xfId="0" applyNumberFormat="1" applyFont="1" applyFill="1" applyBorder="1"/>
    <xf numFmtId="10" fontId="23" fillId="3" borderId="1" xfId="0" applyNumberFormat="1" applyFont="1" applyFill="1" applyBorder="1"/>
    <xf numFmtId="10" fontId="2" fillId="7" borderId="1" xfId="0" applyNumberFormat="1" applyFont="1" applyFill="1" applyBorder="1" applyAlignment="1"/>
    <xf numFmtId="0" fontId="2" fillId="11" borderId="6" xfId="0" applyFont="1" applyFill="1" applyBorder="1" applyAlignment="1">
      <alignment horizontal="center" vertical="center"/>
    </xf>
    <xf numFmtId="0" fontId="20" fillId="4" borderId="13" xfId="0" applyFont="1" applyFill="1" applyBorder="1" applyAlignment="1"/>
    <xf numFmtId="2" fontId="39" fillId="0" borderId="0" xfId="0" applyNumberFormat="1" applyFont="1" applyFill="1" applyBorder="1" applyAlignment="1" applyProtection="1">
      <alignment horizontal="center" vertical="center"/>
    </xf>
    <xf numFmtId="0" fontId="10" fillId="11" borderId="0" xfId="0" applyFont="1" applyFill="1" applyBorder="1"/>
    <xf numFmtId="2" fontId="39" fillId="11" borderId="0" xfId="0" applyNumberFormat="1" applyFont="1" applyFill="1" applyBorder="1" applyAlignment="1" applyProtection="1">
      <alignment horizontal="center" vertical="center"/>
    </xf>
    <xf numFmtId="2" fontId="39" fillId="11" borderId="27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Border="1"/>
    <xf numFmtId="1" fontId="10" fillId="0" borderId="1" xfId="1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vertical="center"/>
    </xf>
    <xf numFmtId="0" fontId="10" fillId="11" borderId="0" xfId="0" applyFont="1" applyFill="1" applyBorder="1" applyAlignment="1">
      <alignment horizontal="left" vertical="top" wrapText="1"/>
    </xf>
    <xf numFmtId="0" fontId="2" fillId="11" borderId="14" xfId="0" applyFont="1" applyFill="1" applyBorder="1" applyAlignment="1">
      <alignment horizontal="right"/>
    </xf>
    <xf numFmtId="0" fontId="10" fillId="11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8" fillId="0" borderId="27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2" fillId="0" borderId="1" xfId="0" applyFont="1" applyBorder="1"/>
    <xf numFmtId="0" fontId="20" fillId="5" borderId="6" xfId="0" applyFont="1" applyFill="1" applyBorder="1"/>
    <xf numFmtId="0" fontId="20" fillId="5" borderId="9" xfId="0" applyFont="1" applyFill="1" applyBorder="1"/>
    <xf numFmtId="0" fontId="20" fillId="4" borderId="6" xfId="0" applyFont="1" applyFill="1" applyBorder="1"/>
    <xf numFmtId="0" fontId="20" fillId="4" borderId="9" xfId="0" applyFont="1" applyFill="1" applyBorder="1"/>
    <xf numFmtId="0" fontId="23" fillId="4" borderId="8" xfId="0" applyFont="1" applyFill="1" applyBorder="1"/>
    <xf numFmtId="0" fontId="50" fillId="0" borderId="0" xfId="0" applyFont="1"/>
    <xf numFmtId="0" fontId="10" fillId="7" borderId="15" xfId="0" applyFont="1" applyFill="1" applyBorder="1" applyAlignment="1">
      <alignment vertical="top"/>
    </xf>
    <xf numFmtId="0" fontId="10" fillId="7" borderId="0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0" fillId="0" borderId="15" xfId="0" applyFont="1" applyBorder="1"/>
    <xf numFmtId="0" fontId="11" fillId="0" borderId="0" xfId="0" applyFont="1" applyBorder="1"/>
    <xf numFmtId="0" fontId="47" fillId="7" borderId="0" xfId="0" applyFont="1" applyFill="1" applyBorder="1" applyAlignment="1">
      <alignment horizontal="right"/>
    </xf>
    <xf numFmtId="0" fontId="11" fillId="7" borderId="0" xfId="0" applyFont="1" applyFill="1" applyBorder="1"/>
    <xf numFmtId="0" fontId="11" fillId="7" borderId="5" xfId="0" applyFont="1" applyFill="1" applyBorder="1"/>
    <xf numFmtId="0" fontId="10" fillId="0" borderId="8" xfId="0" applyFont="1" applyBorder="1" applyAlignment="1">
      <alignment horizontal="left" vertical="top" wrapText="1"/>
    </xf>
    <xf numFmtId="0" fontId="11" fillId="0" borderId="5" xfId="0" applyFont="1" applyBorder="1"/>
    <xf numFmtId="0" fontId="10" fillId="7" borderId="13" xfId="0" applyFont="1" applyFill="1" applyBorder="1"/>
    <xf numFmtId="0" fontId="11" fillId="7" borderId="9" xfId="0" applyFont="1" applyFill="1" applyBorder="1"/>
    <xf numFmtId="0" fontId="10" fillId="0" borderId="13" xfId="0" applyFont="1" applyBorder="1"/>
    <xf numFmtId="0" fontId="47" fillId="0" borderId="9" xfId="0" applyFont="1" applyBorder="1" applyAlignment="1">
      <alignment horizontal="right"/>
    </xf>
    <xf numFmtId="0" fontId="11" fillId="0" borderId="9" xfId="0" applyFont="1" applyBorder="1"/>
    <xf numFmtId="0" fontId="10" fillId="7" borderId="15" xfId="0" applyFont="1" applyFill="1" applyBorder="1"/>
    <xf numFmtId="0" fontId="10" fillId="0" borderId="0" xfId="0" applyFont="1" applyBorder="1" applyAlignment="1">
      <alignment wrapText="1"/>
    </xf>
    <xf numFmtId="0" fontId="11" fillId="0" borderId="0" xfId="0" applyFont="1"/>
    <xf numFmtId="0" fontId="51" fillId="0" borderId="0" xfId="2" applyFont="1" applyFill="1" applyBorder="1" applyProtection="1">
      <protection locked="0"/>
    </xf>
    <xf numFmtId="0" fontId="52" fillId="0" borderId="27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2" fillId="5" borderId="1" xfId="0" applyFont="1" applyFill="1" applyBorder="1" applyAlignment="1"/>
    <xf numFmtId="0" fontId="8" fillId="5" borderId="1" xfId="0" applyFont="1" applyFill="1" applyBorder="1" applyAlignment="1"/>
    <xf numFmtId="0" fontId="2" fillId="11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0" fillId="11" borderId="15" xfId="0" applyFont="1" applyFill="1" applyBorder="1" applyAlignment="1">
      <alignment vertical="top" wrapText="1"/>
    </xf>
    <xf numFmtId="0" fontId="10" fillId="11" borderId="13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vertical="top" wrapText="1"/>
    </xf>
    <xf numFmtId="0" fontId="10" fillId="11" borderId="8" xfId="0" applyFont="1" applyFill="1" applyBorder="1" applyAlignment="1">
      <alignment vertical="top" wrapText="1"/>
    </xf>
    <xf numFmtId="0" fontId="42" fillId="19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/>
    </xf>
    <xf numFmtId="0" fontId="2" fillId="11" borderId="0" xfId="0" applyFont="1" applyFill="1" applyBorder="1" applyAlignment="1">
      <alignment vertical="top" wrapText="1"/>
    </xf>
    <xf numFmtId="0" fontId="2" fillId="11" borderId="9" xfId="0" applyFont="1" applyFill="1" applyBorder="1" applyAlignment="1">
      <alignment vertical="top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8" fillId="14" borderId="16" xfId="1" applyFont="1" applyAlignment="1" applyProtection="1">
      <alignment horizontal="center" vertical="center"/>
      <protection locked="0"/>
    </xf>
    <xf numFmtId="0" fontId="19" fillId="4" borderId="13" xfId="0" applyFont="1" applyFill="1" applyBorder="1" applyAlignment="1">
      <alignment horizontal="left" wrapText="1"/>
    </xf>
    <xf numFmtId="0" fontId="19" fillId="4" borderId="9" xfId="0" applyFont="1" applyFill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16" fillId="4" borderId="2" xfId="0" applyFont="1" applyFill="1" applyBorder="1" applyAlignment="1">
      <alignment horizontal="right"/>
    </xf>
    <xf numFmtId="0" fontId="16" fillId="4" borderId="3" xfId="0" applyFont="1" applyFill="1" applyBorder="1" applyAlignment="1">
      <alignment horizontal="right"/>
    </xf>
    <xf numFmtId="1" fontId="16" fillId="0" borderId="2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 horizontal="right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20" fillId="0" borderId="8" xfId="0" applyFont="1" applyBorder="1" applyAlignment="1">
      <alignment horizontal="left" wrapText="1"/>
    </xf>
    <xf numFmtId="0" fontId="19" fillId="0" borderId="7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7" xfId="0" applyFont="1" applyBorder="1"/>
    <xf numFmtId="0" fontId="19" fillId="0" borderId="10" xfId="0" applyFont="1" applyBorder="1"/>
    <xf numFmtId="1" fontId="19" fillId="4" borderId="3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" fontId="19" fillId="5" borderId="2" xfId="0" applyNumberFormat="1" applyFont="1" applyFill="1" applyBorder="1" applyAlignment="1">
      <alignment horizontal="right"/>
    </xf>
    <xf numFmtId="1" fontId="19" fillId="5" borderId="6" xfId="0" applyNumberFormat="1" applyFont="1" applyFill="1" applyBorder="1" applyAlignment="1">
      <alignment horizontal="right"/>
    </xf>
    <xf numFmtId="1" fontId="19" fillId="5" borderId="3" xfId="0" applyNumberFormat="1" applyFont="1" applyFill="1" applyBorder="1" applyAlignment="1">
      <alignment horizontal="right"/>
    </xf>
    <xf numFmtId="0" fontId="19" fillId="4" borderId="2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4" borderId="6" xfId="0" applyFont="1" applyFill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4" borderId="13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20" fillId="4" borderId="13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2" fillId="7" borderId="10" xfId="0" applyFont="1" applyFill="1" applyBorder="1"/>
    <xf numFmtId="0" fontId="11" fillId="7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2" fillId="0" borderId="7" xfId="0" applyFont="1" applyBorder="1"/>
    <xf numFmtId="0" fontId="2" fillId="0" borderId="10" xfId="0" applyFont="1" applyBorder="1"/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3" fillId="9" borderId="7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11" borderId="7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11" borderId="7" xfId="0" applyFont="1" applyFill="1" applyBorder="1" applyAlignment="1">
      <alignment horizontal="right"/>
    </xf>
    <xf numFmtId="0" fontId="2" fillId="11" borderId="11" xfId="0" applyFont="1" applyFill="1" applyBorder="1" applyAlignment="1">
      <alignment horizontal="right"/>
    </xf>
    <xf numFmtId="0" fontId="2" fillId="11" borderId="2" xfId="0" applyFont="1" applyFill="1" applyBorder="1" applyAlignment="1">
      <alignment horizontal="right"/>
    </xf>
    <xf numFmtId="0" fontId="2" fillId="11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11" borderId="15" xfId="0" applyFont="1" applyFill="1" applyBorder="1" applyAlignment="1">
      <alignment horizontal="center" vertical="top" wrapText="1"/>
    </xf>
    <xf numFmtId="0" fontId="10" fillId="11" borderId="0" xfId="0" applyFont="1" applyFill="1" applyBorder="1" applyAlignment="1">
      <alignment horizontal="center" vertical="top" wrapText="1"/>
    </xf>
    <xf numFmtId="0" fontId="10" fillId="11" borderId="13" xfId="0" applyFont="1" applyFill="1" applyBorder="1" applyAlignment="1">
      <alignment horizontal="center" vertical="top" wrapText="1"/>
    </xf>
    <xf numFmtId="0" fontId="10" fillId="11" borderId="9" xfId="0" applyFont="1" applyFill="1" applyBorder="1" applyAlignment="1">
      <alignment horizontal="center" vertical="top" wrapText="1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10" fillId="11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9" fillId="11" borderId="15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left" vertical="top" wrapText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1" fillId="20" borderId="7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</cellXfs>
  <cellStyles count="3">
    <cellStyle name="Normal" xfId="0" builtinId="0"/>
    <cellStyle name="Output" xfId="1" builtinId="21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12" lockText="1" noThreeD="1"/>
</file>

<file path=xl/ctrlProps/ctrlProp10.xml><?xml version="1.0" encoding="utf-8"?>
<formControlPr xmlns="http://schemas.microsoft.com/office/spreadsheetml/2009/9/main" objectType="CheckBox" fmlaLink="$D$14" lockText="1" noThreeD="1"/>
</file>

<file path=xl/ctrlProps/ctrlProp11.xml><?xml version="1.0" encoding="utf-8"?>
<formControlPr xmlns="http://schemas.microsoft.com/office/spreadsheetml/2009/9/main" objectType="CheckBox" fmlaLink="$D$18" lockText="1" noThreeD="1"/>
</file>

<file path=xl/ctrlProps/ctrlProp12.xml><?xml version="1.0" encoding="utf-8"?>
<formControlPr xmlns="http://schemas.microsoft.com/office/spreadsheetml/2009/9/main" objectType="CheckBox" fmlaLink="$D$19" lockText="1" noThreeD="1"/>
</file>

<file path=xl/ctrlProps/ctrlProp13.xml><?xml version="1.0" encoding="utf-8"?>
<formControlPr xmlns="http://schemas.microsoft.com/office/spreadsheetml/2009/9/main" objectType="CheckBox" fmlaLink="$D$20" lockText="1" noThreeD="1"/>
</file>

<file path=xl/ctrlProps/ctrlProp14.xml><?xml version="1.0" encoding="utf-8"?>
<formControlPr xmlns="http://schemas.microsoft.com/office/spreadsheetml/2009/9/main" objectType="CheckBox" fmlaLink="$D$21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D$13" lockText="1" noThreeD="1"/>
</file>

<file path=xl/ctrlProps/ctrlProp3.xml><?xml version="1.0" encoding="utf-8"?>
<formControlPr xmlns="http://schemas.microsoft.com/office/spreadsheetml/2009/9/main" objectType="CheckBox" fmlaLink="$D$14" lockText="1" noThreeD="1"/>
</file>

<file path=xl/ctrlProps/ctrlProp4.xml><?xml version="1.0" encoding="utf-8"?>
<formControlPr xmlns="http://schemas.microsoft.com/office/spreadsheetml/2009/9/main" objectType="CheckBox" fmlaLink="$D$17" lockText="1" noThreeD="1"/>
</file>

<file path=xl/ctrlProps/ctrlProp5.xml><?xml version="1.0" encoding="utf-8"?>
<formControlPr xmlns="http://schemas.microsoft.com/office/spreadsheetml/2009/9/main" objectType="CheckBox" fmlaLink="$D$18" lockText="1" noThreeD="1"/>
</file>

<file path=xl/ctrlProps/ctrlProp6.xml><?xml version="1.0" encoding="utf-8"?>
<formControlPr xmlns="http://schemas.microsoft.com/office/spreadsheetml/2009/9/main" objectType="CheckBox" fmlaLink="$D$19" lockText="1" noThreeD="1"/>
</file>

<file path=xl/ctrlProps/ctrlProp7.xml><?xml version="1.0" encoding="utf-8"?>
<formControlPr xmlns="http://schemas.microsoft.com/office/spreadsheetml/2009/9/main" objectType="CheckBox" fmlaLink="$D$20" lockText="1" noThreeD="1"/>
</file>

<file path=xl/ctrlProps/ctrlProp8.xml><?xml version="1.0" encoding="utf-8"?>
<formControlPr xmlns="http://schemas.microsoft.com/office/spreadsheetml/2009/9/main" objectType="CheckBox" fmlaLink="$D$12" lockText="1" noThreeD="1"/>
</file>

<file path=xl/ctrlProps/ctrlProp9.xml><?xml version="1.0" encoding="utf-8"?>
<formControlPr xmlns="http://schemas.microsoft.com/office/spreadsheetml/2009/9/main" objectType="CheckBox" fmlaLink="$D$1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2755107</xdr:colOff>
      <xdr:row>0</xdr:row>
      <xdr:rowOff>114301</xdr:rowOff>
    </xdr:from>
    <xdr:to>
      <xdr:col>4</xdr:col>
      <xdr:colOff>1507332</xdr:colOff>
      <xdr:row>2</xdr:row>
      <xdr:rowOff>240506</xdr:rowOff>
    </xdr:to>
    <xdr:sp macro="" textlink="">
      <xdr:nvSpPr>
        <xdr:cNvPr id="2" name="สี่เหลี่ยมมุมมน 1"/>
        <xdr:cNvSpPr/>
      </xdr:nvSpPr>
      <xdr:spPr>
        <a:xfrm>
          <a:off x="3679032" y="114301"/>
          <a:ext cx="3143250" cy="6977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ผลสัมฤทธิ์ด้านการเรียนการสอน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621507</xdr:colOff>
      <xdr:row>0</xdr:row>
      <xdr:rowOff>123826</xdr:rowOff>
    </xdr:from>
    <xdr:to>
      <xdr:col>5</xdr:col>
      <xdr:colOff>192882</xdr:colOff>
      <xdr:row>2</xdr:row>
      <xdr:rowOff>250031</xdr:rowOff>
    </xdr:to>
    <xdr:sp macro="" textlink="">
      <xdr:nvSpPr>
        <xdr:cNvPr id="8" name="สี่เหลี่ยมมุมมน 7"/>
        <xdr:cNvSpPr/>
      </xdr:nvSpPr>
      <xdr:spPr>
        <a:xfrm>
          <a:off x="5260182" y="123826"/>
          <a:ext cx="2343150" cy="6977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ผลสัมฤทธิ์ด้านการวิจัย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122768</xdr:rowOff>
    </xdr:from>
    <xdr:to>
      <xdr:col>5</xdr:col>
      <xdr:colOff>1133475</xdr:colOff>
      <xdr:row>2</xdr:row>
      <xdr:rowOff>248973</xdr:rowOff>
    </xdr:to>
    <xdr:sp macro="" textlink="">
      <xdr:nvSpPr>
        <xdr:cNvPr id="6" name="สี่เหลี่ยมมุมมน 5"/>
        <xdr:cNvSpPr/>
      </xdr:nvSpPr>
      <xdr:spPr>
        <a:xfrm>
          <a:off x="4143375" y="122768"/>
          <a:ext cx="3705225" cy="7358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ผลสัมฤทธิ์ด้านการให้บริการวิชาการหรือวิชาชีพ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</xdr:row>
      <xdr:rowOff>12700</xdr:rowOff>
    </xdr:from>
    <xdr:to>
      <xdr:col>7</xdr:col>
      <xdr:colOff>146050</xdr:colOff>
      <xdr:row>5</xdr:row>
      <xdr:rowOff>11905</xdr:rowOff>
    </xdr:to>
    <xdr:sp macro="" textlink="">
      <xdr:nvSpPr>
        <xdr:cNvPr id="2" name="สี่เหลี่ยมมุมมน 5"/>
        <xdr:cNvSpPr/>
      </xdr:nvSpPr>
      <xdr:spPr>
        <a:xfrm>
          <a:off x="584200" y="196850"/>
          <a:ext cx="3829050" cy="7358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การประเมินพฤติกรรมการปฏิบัติงาน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11</xdr:row>
          <xdr:rowOff>76200</xdr:rowOff>
        </xdr:from>
        <xdr:to>
          <xdr:col>4</xdr:col>
          <xdr:colOff>142875</xdr:colOff>
          <xdr:row>11</xdr:row>
          <xdr:rowOff>295275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12</xdr:row>
          <xdr:rowOff>76200</xdr:rowOff>
        </xdr:from>
        <xdr:to>
          <xdr:col>4</xdr:col>
          <xdr:colOff>142875</xdr:colOff>
          <xdr:row>13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13</xdr:row>
          <xdr:rowOff>76200</xdr:rowOff>
        </xdr:from>
        <xdr:to>
          <xdr:col>4</xdr:col>
          <xdr:colOff>142875</xdr:colOff>
          <xdr:row>14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16</xdr:row>
          <xdr:rowOff>76200</xdr:rowOff>
        </xdr:from>
        <xdr:to>
          <xdr:col>4</xdr:col>
          <xdr:colOff>142875</xdr:colOff>
          <xdr:row>16</xdr:row>
          <xdr:rowOff>295275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17</xdr:row>
          <xdr:rowOff>76200</xdr:rowOff>
        </xdr:from>
        <xdr:to>
          <xdr:col>4</xdr:col>
          <xdr:colOff>142875</xdr:colOff>
          <xdr:row>17</xdr:row>
          <xdr:rowOff>295275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18</xdr:row>
          <xdr:rowOff>76200</xdr:rowOff>
        </xdr:from>
        <xdr:to>
          <xdr:col>4</xdr:col>
          <xdr:colOff>142875</xdr:colOff>
          <xdr:row>18</xdr:row>
          <xdr:rowOff>295275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19</xdr:row>
          <xdr:rowOff>76200</xdr:rowOff>
        </xdr:from>
        <xdr:to>
          <xdr:col>4</xdr:col>
          <xdr:colOff>142875</xdr:colOff>
          <xdr:row>19</xdr:row>
          <xdr:rowOff>295275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584200</xdr:colOff>
      <xdr:row>1</xdr:row>
      <xdr:rowOff>12700</xdr:rowOff>
    </xdr:from>
    <xdr:to>
      <xdr:col>7</xdr:col>
      <xdr:colOff>146050</xdr:colOff>
      <xdr:row>5</xdr:row>
      <xdr:rowOff>11905</xdr:rowOff>
    </xdr:to>
    <xdr:sp macro="" textlink="">
      <xdr:nvSpPr>
        <xdr:cNvPr id="10" name="สี่เหลี่ยมมุมมน 5"/>
        <xdr:cNvSpPr/>
      </xdr:nvSpPr>
      <xdr:spPr>
        <a:xfrm>
          <a:off x="584200" y="279400"/>
          <a:ext cx="9575800" cy="10660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การประเมินพฤติกรรมการปฏิบัติงาน</a:t>
          </a:r>
          <a:r>
            <a:rPr lang="en-US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30%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11</xdr:row>
          <xdr:rowOff>76200</xdr:rowOff>
        </xdr:from>
        <xdr:to>
          <xdr:col>4</xdr:col>
          <xdr:colOff>142875</xdr:colOff>
          <xdr:row>11</xdr:row>
          <xdr:rowOff>295275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12</xdr:row>
          <xdr:rowOff>76200</xdr:rowOff>
        </xdr:from>
        <xdr:to>
          <xdr:col>4</xdr:col>
          <xdr:colOff>142875</xdr:colOff>
          <xdr:row>13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13</xdr:row>
          <xdr:rowOff>76200</xdr:rowOff>
        </xdr:from>
        <xdr:to>
          <xdr:col>4</xdr:col>
          <xdr:colOff>142875</xdr:colOff>
          <xdr:row>14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17</xdr:row>
          <xdr:rowOff>76200</xdr:rowOff>
        </xdr:from>
        <xdr:to>
          <xdr:col>4</xdr:col>
          <xdr:colOff>142875</xdr:colOff>
          <xdr:row>17</xdr:row>
          <xdr:rowOff>295275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18</xdr:row>
          <xdr:rowOff>76200</xdr:rowOff>
        </xdr:from>
        <xdr:to>
          <xdr:col>4</xdr:col>
          <xdr:colOff>142875</xdr:colOff>
          <xdr:row>18</xdr:row>
          <xdr:rowOff>295275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19</xdr:row>
          <xdr:rowOff>76200</xdr:rowOff>
        </xdr:from>
        <xdr:to>
          <xdr:col>4</xdr:col>
          <xdr:colOff>142875</xdr:colOff>
          <xdr:row>19</xdr:row>
          <xdr:rowOff>295275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20</xdr:row>
          <xdr:rowOff>76200</xdr:rowOff>
        </xdr:from>
        <xdr:to>
          <xdr:col>4</xdr:col>
          <xdr:colOff>142875</xdr:colOff>
          <xdr:row>20</xdr:row>
          <xdr:rowOff>295275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22</xdr:row>
          <xdr:rowOff>0</xdr:rowOff>
        </xdr:from>
        <xdr:to>
          <xdr:col>4</xdr:col>
          <xdr:colOff>47625</xdr:colOff>
          <xdr:row>22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ดีเด่น (90-100)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22</xdr:row>
          <xdr:rowOff>0</xdr:rowOff>
        </xdr:from>
        <xdr:to>
          <xdr:col>3</xdr:col>
          <xdr:colOff>114300</xdr:colOff>
          <xdr:row>22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ดีมาก (80-89)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22</xdr:row>
          <xdr:rowOff>0</xdr:rowOff>
        </xdr:from>
        <xdr:to>
          <xdr:col>3</xdr:col>
          <xdr:colOff>114300</xdr:colOff>
          <xdr:row>22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 (70-79)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22</xdr:row>
          <xdr:rowOff>0</xdr:rowOff>
        </xdr:from>
        <xdr:to>
          <xdr:col>3</xdr:col>
          <xdr:colOff>114300</xdr:colOff>
          <xdr:row>22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"/>
  <sheetViews>
    <sheetView tabSelected="1" topLeftCell="A25" workbookViewId="0">
      <selection activeCell="C35" sqref="C35"/>
    </sheetView>
  </sheetViews>
  <sheetFormatPr defaultColWidth="9.125" defaultRowHeight="23.25" x14ac:dyDescent="0.2"/>
  <cols>
    <col min="1" max="1" width="15.125" style="227" customWidth="1"/>
    <col min="2" max="2" width="54.875" style="227" customWidth="1"/>
    <col min="3" max="3" width="43.125" style="227" customWidth="1"/>
    <col min="4" max="4" width="19.5" style="227" customWidth="1"/>
    <col min="5" max="5" width="21.5" style="227" customWidth="1"/>
    <col min="6" max="6" width="51.75" style="227" customWidth="1"/>
    <col min="7" max="256" width="9.125" style="227"/>
    <col min="257" max="257" width="15.125" style="227" customWidth="1"/>
    <col min="258" max="258" width="54.875" style="227" customWidth="1"/>
    <col min="259" max="259" width="43.125" style="227" customWidth="1"/>
    <col min="260" max="260" width="19.5" style="227" customWidth="1"/>
    <col min="261" max="261" width="21.5" style="227" customWidth="1"/>
    <col min="262" max="262" width="51.75" style="227" customWidth="1"/>
    <col min="263" max="512" width="9.125" style="227"/>
    <col min="513" max="513" width="15.125" style="227" customWidth="1"/>
    <col min="514" max="514" width="54.875" style="227" customWidth="1"/>
    <col min="515" max="515" width="43.125" style="227" customWidth="1"/>
    <col min="516" max="516" width="19.5" style="227" customWidth="1"/>
    <col min="517" max="517" width="21.5" style="227" customWidth="1"/>
    <col min="518" max="518" width="51.75" style="227" customWidth="1"/>
    <col min="519" max="768" width="9.125" style="227"/>
    <col min="769" max="769" width="15.125" style="227" customWidth="1"/>
    <col min="770" max="770" width="54.875" style="227" customWidth="1"/>
    <col min="771" max="771" width="43.125" style="227" customWidth="1"/>
    <col min="772" max="772" width="19.5" style="227" customWidth="1"/>
    <col min="773" max="773" width="21.5" style="227" customWidth="1"/>
    <col min="774" max="774" width="51.75" style="227" customWidth="1"/>
    <col min="775" max="1024" width="9.125" style="227"/>
    <col min="1025" max="1025" width="15.125" style="227" customWidth="1"/>
    <col min="1026" max="1026" width="54.875" style="227" customWidth="1"/>
    <col min="1027" max="1027" width="43.125" style="227" customWidth="1"/>
    <col min="1028" max="1028" width="19.5" style="227" customWidth="1"/>
    <col min="1029" max="1029" width="21.5" style="227" customWidth="1"/>
    <col min="1030" max="1030" width="51.75" style="227" customWidth="1"/>
    <col min="1031" max="1280" width="9.125" style="227"/>
    <col min="1281" max="1281" width="15.125" style="227" customWidth="1"/>
    <col min="1282" max="1282" width="54.875" style="227" customWidth="1"/>
    <col min="1283" max="1283" width="43.125" style="227" customWidth="1"/>
    <col min="1284" max="1284" width="19.5" style="227" customWidth="1"/>
    <col min="1285" max="1285" width="21.5" style="227" customWidth="1"/>
    <col min="1286" max="1286" width="51.75" style="227" customWidth="1"/>
    <col min="1287" max="1536" width="9.125" style="227"/>
    <col min="1537" max="1537" width="15.125" style="227" customWidth="1"/>
    <col min="1538" max="1538" width="54.875" style="227" customWidth="1"/>
    <col min="1539" max="1539" width="43.125" style="227" customWidth="1"/>
    <col min="1540" max="1540" width="19.5" style="227" customWidth="1"/>
    <col min="1541" max="1541" width="21.5" style="227" customWidth="1"/>
    <col min="1542" max="1542" width="51.75" style="227" customWidth="1"/>
    <col min="1543" max="1792" width="9.125" style="227"/>
    <col min="1793" max="1793" width="15.125" style="227" customWidth="1"/>
    <col min="1794" max="1794" width="54.875" style="227" customWidth="1"/>
    <col min="1795" max="1795" width="43.125" style="227" customWidth="1"/>
    <col min="1796" max="1796" width="19.5" style="227" customWidth="1"/>
    <col min="1797" max="1797" width="21.5" style="227" customWidth="1"/>
    <col min="1798" max="1798" width="51.75" style="227" customWidth="1"/>
    <col min="1799" max="2048" width="9.125" style="227"/>
    <col min="2049" max="2049" width="15.125" style="227" customWidth="1"/>
    <col min="2050" max="2050" width="54.875" style="227" customWidth="1"/>
    <col min="2051" max="2051" width="43.125" style="227" customWidth="1"/>
    <col min="2052" max="2052" width="19.5" style="227" customWidth="1"/>
    <col min="2053" max="2053" width="21.5" style="227" customWidth="1"/>
    <col min="2054" max="2054" width="51.75" style="227" customWidth="1"/>
    <col min="2055" max="2304" width="9.125" style="227"/>
    <col min="2305" max="2305" width="15.125" style="227" customWidth="1"/>
    <col min="2306" max="2306" width="54.875" style="227" customWidth="1"/>
    <col min="2307" max="2307" width="43.125" style="227" customWidth="1"/>
    <col min="2308" max="2308" width="19.5" style="227" customWidth="1"/>
    <col min="2309" max="2309" width="21.5" style="227" customWidth="1"/>
    <col min="2310" max="2310" width="51.75" style="227" customWidth="1"/>
    <col min="2311" max="2560" width="9.125" style="227"/>
    <col min="2561" max="2561" width="15.125" style="227" customWidth="1"/>
    <col min="2562" max="2562" width="54.875" style="227" customWidth="1"/>
    <col min="2563" max="2563" width="43.125" style="227" customWidth="1"/>
    <col min="2564" max="2564" width="19.5" style="227" customWidth="1"/>
    <col min="2565" max="2565" width="21.5" style="227" customWidth="1"/>
    <col min="2566" max="2566" width="51.75" style="227" customWidth="1"/>
    <col min="2567" max="2816" width="9.125" style="227"/>
    <col min="2817" max="2817" width="15.125" style="227" customWidth="1"/>
    <col min="2818" max="2818" width="54.875" style="227" customWidth="1"/>
    <col min="2819" max="2819" width="43.125" style="227" customWidth="1"/>
    <col min="2820" max="2820" width="19.5" style="227" customWidth="1"/>
    <col min="2821" max="2821" width="21.5" style="227" customWidth="1"/>
    <col min="2822" max="2822" width="51.75" style="227" customWidth="1"/>
    <col min="2823" max="3072" width="9.125" style="227"/>
    <col min="3073" max="3073" width="15.125" style="227" customWidth="1"/>
    <col min="3074" max="3074" width="54.875" style="227" customWidth="1"/>
    <col min="3075" max="3075" width="43.125" style="227" customWidth="1"/>
    <col min="3076" max="3076" width="19.5" style="227" customWidth="1"/>
    <col min="3077" max="3077" width="21.5" style="227" customWidth="1"/>
    <col min="3078" max="3078" width="51.75" style="227" customWidth="1"/>
    <col min="3079" max="3328" width="9.125" style="227"/>
    <col min="3329" max="3329" width="15.125" style="227" customWidth="1"/>
    <col min="3330" max="3330" width="54.875" style="227" customWidth="1"/>
    <col min="3331" max="3331" width="43.125" style="227" customWidth="1"/>
    <col min="3332" max="3332" width="19.5" style="227" customWidth="1"/>
    <col min="3333" max="3333" width="21.5" style="227" customWidth="1"/>
    <col min="3334" max="3334" width="51.75" style="227" customWidth="1"/>
    <col min="3335" max="3584" width="9.125" style="227"/>
    <col min="3585" max="3585" width="15.125" style="227" customWidth="1"/>
    <col min="3586" max="3586" width="54.875" style="227" customWidth="1"/>
    <col min="3587" max="3587" width="43.125" style="227" customWidth="1"/>
    <col min="3588" max="3588" width="19.5" style="227" customWidth="1"/>
    <col min="3589" max="3589" width="21.5" style="227" customWidth="1"/>
    <col min="3590" max="3590" width="51.75" style="227" customWidth="1"/>
    <col min="3591" max="3840" width="9.125" style="227"/>
    <col min="3841" max="3841" width="15.125" style="227" customWidth="1"/>
    <col min="3842" max="3842" width="54.875" style="227" customWidth="1"/>
    <col min="3843" max="3843" width="43.125" style="227" customWidth="1"/>
    <col min="3844" max="3844" width="19.5" style="227" customWidth="1"/>
    <col min="3845" max="3845" width="21.5" style="227" customWidth="1"/>
    <col min="3846" max="3846" width="51.75" style="227" customWidth="1"/>
    <col min="3847" max="4096" width="9.125" style="227"/>
    <col min="4097" max="4097" width="15.125" style="227" customWidth="1"/>
    <col min="4098" max="4098" width="54.875" style="227" customWidth="1"/>
    <col min="4099" max="4099" width="43.125" style="227" customWidth="1"/>
    <col min="4100" max="4100" width="19.5" style="227" customWidth="1"/>
    <col min="4101" max="4101" width="21.5" style="227" customWidth="1"/>
    <col min="4102" max="4102" width="51.75" style="227" customWidth="1"/>
    <col min="4103" max="4352" width="9.125" style="227"/>
    <col min="4353" max="4353" width="15.125" style="227" customWidth="1"/>
    <col min="4354" max="4354" width="54.875" style="227" customWidth="1"/>
    <col min="4355" max="4355" width="43.125" style="227" customWidth="1"/>
    <col min="4356" max="4356" width="19.5" style="227" customWidth="1"/>
    <col min="4357" max="4357" width="21.5" style="227" customWidth="1"/>
    <col min="4358" max="4358" width="51.75" style="227" customWidth="1"/>
    <col min="4359" max="4608" width="9.125" style="227"/>
    <col min="4609" max="4609" width="15.125" style="227" customWidth="1"/>
    <col min="4610" max="4610" width="54.875" style="227" customWidth="1"/>
    <col min="4611" max="4611" width="43.125" style="227" customWidth="1"/>
    <col min="4612" max="4612" width="19.5" style="227" customWidth="1"/>
    <col min="4613" max="4613" width="21.5" style="227" customWidth="1"/>
    <col min="4614" max="4614" width="51.75" style="227" customWidth="1"/>
    <col min="4615" max="4864" width="9.125" style="227"/>
    <col min="4865" max="4865" width="15.125" style="227" customWidth="1"/>
    <col min="4866" max="4866" width="54.875" style="227" customWidth="1"/>
    <col min="4867" max="4867" width="43.125" style="227" customWidth="1"/>
    <col min="4868" max="4868" width="19.5" style="227" customWidth="1"/>
    <col min="4869" max="4869" width="21.5" style="227" customWidth="1"/>
    <col min="4870" max="4870" width="51.75" style="227" customWidth="1"/>
    <col min="4871" max="5120" width="9.125" style="227"/>
    <col min="5121" max="5121" width="15.125" style="227" customWidth="1"/>
    <col min="5122" max="5122" width="54.875" style="227" customWidth="1"/>
    <col min="5123" max="5123" width="43.125" style="227" customWidth="1"/>
    <col min="5124" max="5124" width="19.5" style="227" customWidth="1"/>
    <col min="5125" max="5125" width="21.5" style="227" customWidth="1"/>
    <col min="5126" max="5126" width="51.75" style="227" customWidth="1"/>
    <col min="5127" max="5376" width="9.125" style="227"/>
    <col min="5377" max="5377" width="15.125" style="227" customWidth="1"/>
    <col min="5378" max="5378" width="54.875" style="227" customWidth="1"/>
    <col min="5379" max="5379" width="43.125" style="227" customWidth="1"/>
    <col min="5380" max="5380" width="19.5" style="227" customWidth="1"/>
    <col min="5381" max="5381" width="21.5" style="227" customWidth="1"/>
    <col min="5382" max="5382" width="51.75" style="227" customWidth="1"/>
    <col min="5383" max="5632" width="9.125" style="227"/>
    <col min="5633" max="5633" width="15.125" style="227" customWidth="1"/>
    <col min="5634" max="5634" width="54.875" style="227" customWidth="1"/>
    <col min="5635" max="5635" width="43.125" style="227" customWidth="1"/>
    <col min="5636" max="5636" width="19.5" style="227" customWidth="1"/>
    <col min="5637" max="5637" width="21.5" style="227" customWidth="1"/>
    <col min="5638" max="5638" width="51.75" style="227" customWidth="1"/>
    <col min="5639" max="5888" width="9.125" style="227"/>
    <col min="5889" max="5889" width="15.125" style="227" customWidth="1"/>
    <col min="5890" max="5890" width="54.875" style="227" customWidth="1"/>
    <col min="5891" max="5891" width="43.125" style="227" customWidth="1"/>
    <col min="5892" max="5892" width="19.5" style="227" customWidth="1"/>
    <col min="5893" max="5893" width="21.5" style="227" customWidth="1"/>
    <col min="5894" max="5894" width="51.75" style="227" customWidth="1"/>
    <col min="5895" max="6144" width="9.125" style="227"/>
    <col min="6145" max="6145" width="15.125" style="227" customWidth="1"/>
    <col min="6146" max="6146" width="54.875" style="227" customWidth="1"/>
    <col min="6147" max="6147" width="43.125" style="227" customWidth="1"/>
    <col min="6148" max="6148" width="19.5" style="227" customWidth="1"/>
    <col min="6149" max="6149" width="21.5" style="227" customWidth="1"/>
    <col min="6150" max="6150" width="51.75" style="227" customWidth="1"/>
    <col min="6151" max="6400" width="9.125" style="227"/>
    <col min="6401" max="6401" width="15.125" style="227" customWidth="1"/>
    <col min="6402" max="6402" width="54.875" style="227" customWidth="1"/>
    <col min="6403" max="6403" width="43.125" style="227" customWidth="1"/>
    <col min="6404" max="6404" width="19.5" style="227" customWidth="1"/>
    <col min="6405" max="6405" width="21.5" style="227" customWidth="1"/>
    <col min="6406" max="6406" width="51.75" style="227" customWidth="1"/>
    <col min="6407" max="6656" width="9.125" style="227"/>
    <col min="6657" max="6657" width="15.125" style="227" customWidth="1"/>
    <col min="6658" max="6658" width="54.875" style="227" customWidth="1"/>
    <col min="6659" max="6659" width="43.125" style="227" customWidth="1"/>
    <col min="6660" max="6660" width="19.5" style="227" customWidth="1"/>
    <col min="6661" max="6661" width="21.5" style="227" customWidth="1"/>
    <col min="6662" max="6662" width="51.75" style="227" customWidth="1"/>
    <col min="6663" max="6912" width="9.125" style="227"/>
    <col min="6913" max="6913" width="15.125" style="227" customWidth="1"/>
    <col min="6914" max="6914" width="54.875" style="227" customWidth="1"/>
    <col min="6915" max="6915" width="43.125" style="227" customWidth="1"/>
    <col min="6916" max="6916" width="19.5" style="227" customWidth="1"/>
    <col min="6917" max="6917" width="21.5" style="227" customWidth="1"/>
    <col min="6918" max="6918" width="51.75" style="227" customWidth="1"/>
    <col min="6919" max="7168" width="9.125" style="227"/>
    <col min="7169" max="7169" width="15.125" style="227" customWidth="1"/>
    <col min="7170" max="7170" width="54.875" style="227" customWidth="1"/>
    <col min="7171" max="7171" width="43.125" style="227" customWidth="1"/>
    <col min="7172" max="7172" width="19.5" style="227" customWidth="1"/>
    <col min="7173" max="7173" width="21.5" style="227" customWidth="1"/>
    <col min="7174" max="7174" width="51.75" style="227" customWidth="1"/>
    <col min="7175" max="7424" width="9.125" style="227"/>
    <col min="7425" max="7425" width="15.125" style="227" customWidth="1"/>
    <col min="7426" max="7426" width="54.875" style="227" customWidth="1"/>
    <col min="7427" max="7427" width="43.125" style="227" customWidth="1"/>
    <col min="7428" max="7428" width="19.5" style="227" customWidth="1"/>
    <col min="7429" max="7429" width="21.5" style="227" customWidth="1"/>
    <col min="7430" max="7430" width="51.75" style="227" customWidth="1"/>
    <col min="7431" max="7680" width="9.125" style="227"/>
    <col min="7681" max="7681" width="15.125" style="227" customWidth="1"/>
    <col min="7682" max="7682" width="54.875" style="227" customWidth="1"/>
    <col min="7683" max="7683" width="43.125" style="227" customWidth="1"/>
    <col min="7684" max="7684" width="19.5" style="227" customWidth="1"/>
    <col min="7685" max="7685" width="21.5" style="227" customWidth="1"/>
    <col min="7686" max="7686" width="51.75" style="227" customWidth="1"/>
    <col min="7687" max="7936" width="9.125" style="227"/>
    <col min="7937" max="7937" width="15.125" style="227" customWidth="1"/>
    <col min="7938" max="7938" width="54.875" style="227" customWidth="1"/>
    <col min="7939" max="7939" width="43.125" style="227" customWidth="1"/>
    <col min="7940" max="7940" width="19.5" style="227" customWidth="1"/>
    <col min="7941" max="7941" width="21.5" style="227" customWidth="1"/>
    <col min="7942" max="7942" width="51.75" style="227" customWidth="1"/>
    <col min="7943" max="8192" width="9.125" style="227"/>
    <col min="8193" max="8193" width="15.125" style="227" customWidth="1"/>
    <col min="8194" max="8194" width="54.875" style="227" customWidth="1"/>
    <col min="8195" max="8195" width="43.125" style="227" customWidth="1"/>
    <col min="8196" max="8196" width="19.5" style="227" customWidth="1"/>
    <col min="8197" max="8197" width="21.5" style="227" customWidth="1"/>
    <col min="8198" max="8198" width="51.75" style="227" customWidth="1"/>
    <col min="8199" max="8448" width="9.125" style="227"/>
    <col min="8449" max="8449" width="15.125" style="227" customWidth="1"/>
    <col min="8450" max="8450" width="54.875" style="227" customWidth="1"/>
    <col min="8451" max="8451" width="43.125" style="227" customWidth="1"/>
    <col min="8452" max="8452" width="19.5" style="227" customWidth="1"/>
    <col min="8453" max="8453" width="21.5" style="227" customWidth="1"/>
    <col min="8454" max="8454" width="51.75" style="227" customWidth="1"/>
    <col min="8455" max="8704" width="9.125" style="227"/>
    <col min="8705" max="8705" width="15.125" style="227" customWidth="1"/>
    <col min="8706" max="8706" width="54.875" style="227" customWidth="1"/>
    <col min="8707" max="8707" width="43.125" style="227" customWidth="1"/>
    <col min="8708" max="8708" width="19.5" style="227" customWidth="1"/>
    <col min="8709" max="8709" width="21.5" style="227" customWidth="1"/>
    <col min="8710" max="8710" width="51.75" style="227" customWidth="1"/>
    <col min="8711" max="8960" width="9.125" style="227"/>
    <col min="8961" max="8961" width="15.125" style="227" customWidth="1"/>
    <col min="8962" max="8962" width="54.875" style="227" customWidth="1"/>
    <col min="8963" max="8963" width="43.125" style="227" customWidth="1"/>
    <col min="8964" max="8964" width="19.5" style="227" customWidth="1"/>
    <col min="8965" max="8965" width="21.5" style="227" customWidth="1"/>
    <col min="8966" max="8966" width="51.75" style="227" customWidth="1"/>
    <col min="8967" max="9216" width="9.125" style="227"/>
    <col min="9217" max="9217" width="15.125" style="227" customWidth="1"/>
    <col min="9218" max="9218" width="54.875" style="227" customWidth="1"/>
    <col min="9219" max="9219" width="43.125" style="227" customWidth="1"/>
    <col min="9220" max="9220" width="19.5" style="227" customWidth="1"/>
    <col min="9221" max="9221" width="21.5" style="227" customWidth="1"/>
    <col min="9222" max="9222" width="51.75" style="227" customWidth="1"/>
    <col min="9223" max="9472" width="9.125" style="227"/>
    <col min="9473" max="9473" width="15.125" style="227" customWidth="1"/>
    <col min="9474" max="9474" width="54.875" style="227" customWidth="1"/>
    <col min="9475" max="9475" width="43.125" style="227" customWidth="1"/>
    <col min="9476" max="9476" width="19.5" style="227" customWidth="1"/>
    <col min="9477" max="9477" width="21.5" style="227" customWidth="1"/>
    <col min="9478" max="9478" width="51.75" style="227" customWidth="1"/>
    <col min="9479" max="9728" width="9.125" style="227"/>
    <col min="9729" max="9729" width="15.125" style="227" customWidth="1"/>
    <col min="9730" max="9730" width="54.875" style="227" customWidth="1"/>
    <col min="9731" max="9731" width="43.125" style="227" customWidth="1"/>
    <col min="9732" max="9732" width="19.5" style="227" customWidth="1"/>
    <col min="9733" max="9733" width="21.5" style="227" customWidth="1"/>
    <col min="9734" max="9734" width="51.75" style="227" customWidth="1"/>
    <col min="9735" max="9984" width="9.125" style="227"/>
    <col min="9985" max="9985" width="15.125" style="227" customWidth="1"/>
    <col min="9986" max="9986" width="54.875" style="227" customWidth="1"/>
    <col min="9987" max="9987" width="43.125" style="227" customWidth="1"/>
    <col min="9988" max="9988" width="19.5" style="227" customWidth="1"/>
    <col min="9989" max="9989" width="21.5" style="227" customWidth="1"/>
    <col min="9990" max="9990" width="51.75" style="227" customWidth="1"/>
    <col min="9991" max="10240" width="9.125" style="227"/>
    <col min="10241" max="10241" width="15.125" style="227" customWidth="1"/>
    <col min="10242" max="10242" width="54.875" style="227" customWidth="1"/>
    <col min="10243" max="10243" width="43.125" style="227" customWidth="1"/>
    <col min="10244" max="10244" width="19.5" style="227" customWidth="1"/>
    <col min="10245" max="10245" width="21.5" style="227" customWidth="1"/>
    <col min="10246" max="10246" width="51.75" style="227" customWidth="1"/>
    <col min="10247" max="10496" width="9.125" style="227"/>
    <col min="10497" max="10497" width="15.125" style="227" customWidth="1"/>
    <col min="10498" max="10498" width="54.875" style="227" customWidth="1"/>
    <col min="10499" max="10499" width="43.125" style="227" customWidth="1"/>
    <col min="10500" max="10500" width="19.5" style="227" customWidth="1"/>
    <col min="10501" max="10501" width="21.5" style="227" customWidth="1"/>
    <col min="10502" max="10502" width="51.75" style="227" customWidth="1"/>
    <col min="10503" max="10752" width="9.125" style="227"/>
    <col min="10753" max="10753" width="15.125" style="227" customWidth="1"/>
    <col min="10754" max="10754" width="54.875" style="227" customWidth="1"/>
    <col min="10755" max="10755" width="43.125" style="227" customWidth="1"/>
    <col min="10756" max="10756" width="19.5" style="227" customWidth="1"/>
    <col min="10757" max="10757" width="21.5" style="227" customWidth="1"/>
    <col min="10758" max="10758" width="51.75" style="227" customWidth="1"/>
    <col min="10759" max="11008" width="9.125" style="227"/>
    <col min="11009" max="11009" width="15.125" style="227" customWidth="1"/>
    <col min="11010" max="11010" width="54.875" style="227" customWidth="1"/>
    <col min="11011" max="11011" width="43.125" style="227" customWidth="1"/>
    <col min="11012" max="11012" width="19.5" style="227" customWidth="1"/>
    <col min="11013" max="11013" width="21.5" style="227" customWidth="1"/>
    <col min="11014" max="11014" width="51.75" style="227" customWidth="1"/>
    <col min="11015" max="11264" width="9.125" style="227"/>
    <col min="11265" max="11265" width="15.125" style="227" customWidth="1"/>
    <col min="11266" max="11266" width="54.875" style="227" customWidth="1"/>
    <col min="11267" max="11267" width="43.125" style="227" customWidth="1"/>
    <col min="11268" max="11268" width="19.5" style="227" customWidth="1"/>
    <col min="11269" max="11269" width="21.5" style="227" customWidth="1"/>
    <col min="11270" max="11270" width="51.75" style="227" customWidth="1"/>
    <col min="11271" max="11520" width="9.125" style="227"/>
    <col min="11521" max="11521" width="15.125" style="227" customWidth="1"/>
    <col min="11522" max="11522" width="54.875" style="227" customWidth="1"/>
    <col min="11523" max="11523" width="43.125" style="227" customWidth="1"/>
    <col min="11524" max="11524" width="19.5" style="227" customWidth="1"/>
    <col min="11525" max="11525" width="21.5" style="227" customWidth="1"/>
    <col min="11526" max="11526" width="51.75" style="227" customWidth="1"/>
    <col min="11527" max="11776" width="9.125" style="227"/>
    <col min="11777" max="11777" width="15.125" style="227" customWidth="1"/>
    <col min="11778" max="11778" width="54.875" style="227" customWidth="1"/>
    <col min="11779" max="11779" width="43.125" style="227" customWidth="1"/>
    <col min="11780" max="11780" width="19.5" style="227" customWidth="1"/>
    <col min="11781" max="11781" width="21.5" style="227" customWidth="1"/>
    <col min="11782" max="11782" width="51.75" style="227" customWidth="1"/>
    <col min="11783" max="12032" width="9.125" style="227"/>
    <col min="12033" max="12033" width="15.125" style="227" customWidth="1"/>
    <col min="12034" max="12034" width="54.875" style="227" customWidth="1"/>
    <col min="12035" max="12035" width="43.125" style="227" customWidth="1"/>
    <col min="12036" max="12036" width="19.5" style="227" customWidth="1"/>
    <col min="12037" max="12037" width="21.5" style="227" customWidth="1"/>
    <col min="12038" max="12038" width="51.75" style="227" customWidth="1"/>
    <col min="12039" max="12288" width="9.125" style="227"/>
    <col min="12289" max="12289" width="15.125" style="227" customWidth="1"/>
    <col min="12290" max="12290" width="54.875" style="227" customWidth="1"/>
    <col min="12291" max="12291" width="43.125" style="227" customWidth="1"/>
    <col min="12292" max="12292" width="19.5" style="227" customWidth="1"/>
    <col min="12293" max="12293" width="21.5" style="227" customWidth="1"/>
    <col min="12294" max="12294" width="51.75" style="227" customWidth="1"/>
    <col min="12295" max="12544" width="9.125" style="227"/>
    <col min="12545" max="12545" width="15.125" style="227" customWidth="1"/>
    <col min="12546" max="12546" width="54.875" style="227" customWidth="1"/>
    <col min="12547" max="12547" width="43.125" style="227" customWidth="1"/>
    <col min="12548" max="12548" width="19.5" style="227" customWidth="1"/>
    <col min="12549" max="12549" width="21.5" style="227" customWidth="1"/>
    <col min="12550" max="12550" width="51.75" style="227" customWidth="1"/>
    <col min="12551" max="12800" width="9.125" style="227"/>
    <col min="12801" max="12801" width="15.125" style="227" customWidth="1"/>
    <col min="12802" max="12802" width="54.875" style="227" customWidth="1"/>
    <col min="12803" max="12803" width="43.125" style="227" customWidth="1"/>
    <col min="12804" max="12804" width="19.5" style="227" customWidth="1"/>
    <col min="12805" max="12805" width="21.5" style="227" customWidth="1"/>
    <col min="12806" max="12806" width="51.75" style="227" customWidth="1"/>
    <col min="12807" max="13056" width="9.125" style="227"/>
    <col min="13057" max="13057" width="15.125" style="227" customWidth="1"/>
    <col min="13058" max="13058" width="54.875" style="227" customWidth="1"/>
    <col min="13059" max="13059" width="43.125" style="227" customWidth="1"/>
    <col min="13060" max="13060" width="19.5" style="227" customWidth="1"/>
    <col min="13061" max="13061" width="21.5" style="227" customWidth="1"/>
    <col min="13062" max="13062" width="51.75" style="227" customWidth="1"/>
    <col min="13063" max="13312" width="9.125" style="227"/>
    <col min="13313" max="13313" width="15.125" style="227" customWidth="1"/>
    <col min="13314" max="13314" width="54.875" style="227" customWidth="1"/>
    <col min="13315" max="13315" width="43.125" style="227" customWidth="1"/>
    <col min="13316" max="13316" width="19.5" style="227" customWidth="1"/>
    <col min="13317" max="13317" width="21.5" style="227" customWidth="1"/>
    <col min="13318" max="13318" width="51.75" style="227" customWidth="1"/>
    <col min="13319" max="13568" width="9.125" style="227"/>
    <col min="13569" max="13569" width="15.125" style="227" customWidth="1"/>
    <col min="13570" max="13570" width="54.875" style="227" customWidth="1"/>
    <col min="13571" max="13571" width="43.125" style="227" customWidth="1"/>
    <col min="13572" max="13572" width="19.5" style="227" customWidth="1"/>
    <col min="13573" max="13573" width="21.5" style="227" customWidth="1"/>
    <col min="13574" max="13574" width="51.75" style="227" customWidth="1"/>
    <col min="13575" max="13824" width="9.125" style="227"/>
    <col min="13825" max="13825" width="15.125" style="227" customWidth="1"/>
    <col min="13826" max="13826" width="54.875" style="227" customWidth="1"/>
    <col min="13827" max="13827" width="43.125" style="227" customWidth="1"/>
    <col min="13828" max="13828" width="19.5" style="227" customWidth="1"/>
    <col min="13829" max="13829" width="21.5" style="227" customWidth="1"/>
    <col min="13830" max="13830" width="51.75" style="227" customWidth="1"/>
    <col min="13831" max="14080" width="9.125" style="227"/>
    <col min="14081" max="14081" width="15.125" style="227" customWidth="1"/>
    <col min="14082" max="14082" width="54.875" style="227" customWidth="1"/>
    <col min="14083" max="14083" width="43.125" style="227" customWidth="1"/>
    <col min="14084" max="14084" width="19.5" style="227" customWidth="1"/>
    <col min="14085" max="14085" width="21.5" style="227" customWidth="1"/>
    <col min="14086" max="14086" width="51.75" style="227" customWidth="1"/>
    <col min="14087" max="14336" width="9.125" style="227"/>
    <col min="14337" max="14337" width="15.125" style="227" customWidth="1"/>
    <col min="14338" max="14338" width="54.875" style="227" customWidth="1"/>
    <col min="14339" max="14339" width="43.125" style="227" customWidth="1"/>
    <col min="14340" max="14340" width="19.5" style="227" customWidth="1"/>
    <col min="14341" max="14341" width="21.5" style="227" customWidth="1"/>
    <col min="14342" max="14342" width="51.75" style="227" customWidth="1"/>
    <col min="14343" max="14592" width="9.125" style="227"/>
    <col min="14593" max="14593" width="15.125" style="227" customWidth="1"/>
    <col min="14594" max="14594" width="54.875" style="227" customWidth="1"/>
    <col min="14595" max="14595" width="43.125" style="227" customWidth="1"/>
    <col min="14596" max="14596" width="19.5" style="227" customWidth="1"/>
    <col min="14597" max="14597" width="21.5" style="227" customWidth="1"/>
    <col min="14598" max="14598" width="51.75" style="227" customWidth="1"/>
    <col min="14599" max="14848" width="9.125" style="227"/>
    <col min="14849" max="14849" width="15.125" style="227" customWidth="1"/>
    <col min="14850" max="14850" width="54.875" style="227" customWidth="1"/>
    <col min="14851" max="14851" width="43.125" style="227" customWidth="1"/>
    <col min="14852" max="14852" width="19.5" style="227" customWidth="1"/>
    <col min="14853" max="14853" width="21.5" style="227" customWidth="1"/>
    <col min="14854" max="14854" width="51.75" style="227" customWidth="1"/>
    <col min="14855" max="15104" width="9.125" style="227"/>
    <col min="15105" max="15105" width="15.125" style="227" customWidth="1"/>
    <col min="15106" max="15106" width="54.875" style="227" customWidth="1"/>
    <col min="15107" max="15107" width="43.125" style="227" customWidth="1"/>
    <col min="15108" max="15108" width="19.5" style="227" customWidth="1"/>
    <col min="15109" max="15109" width="21.5" style="227" customWidth="1"/>
    <col min="15110" max="15110" width="51.75" style="227" customWidth="1"/>
    <col min="15111" max="15360" width="9.125" style="227"/>
    <col min="15361" max="15361" width="15.125" style="227" customWidth="1"/>
    <col min="15362" max="15362" width="54.875" style="227" customWidth="1"/>
    <col min="15363" max="15363" width="43.125" style="227" customWidth="1"/>
    <col min="15364" max="15364" width="19.5" style="227" customWidth="1"/>
    <col min="15365" max="15365" width="21.5" style="227" customWidth="1"/>
    <col min="15366" max="15366" width="51.75" style="227" customWidth="1"/>
    <col min="15367" max="15616" width="9.125" style="227"/>
    <col min="15617" max="15617" width="15.125" style="227" customWidth="1"/>
    <col min="15618" max="15618" width="54.875" style="227" customWidth="1"/>
    <col min="15619" max="15619" width="43.125" style="227" customWidth="1"/>
    <col min="15620" max="15620" width="19.5" style="227" customWidth="1"/>
    <col min="15621" max="15621" width="21.5" style="227" customWidth="1"/>
    <col min="15622" max="15622" width="51.75" style="227" customWidth="1"/>
    <col min="15623" max="15872" width="9.125" style="227"/>
    <col min="15873" max="15873" width="15.125" style="227" customWidth="1"/>
    <col min="15874" max="15874" width="54.875" style="227" customWidth="1"/>
    <col min="15875" max="15875" width="43.125" style="227" customWidth="1"/>
    <col min="15876" max="15876" width="19.5" style="227" customWidth="1"/>
    <col min="15877" max="15877" width="21.5" style="227" customWidth="1"/>
    <col min="15878" max="15878" width="51.75" style="227" customWidth="1"/>
    <col min="15879" max="16128" width="9.125" style="227"/>
    <col min="16129" max="16129" width="15.125" style="227" customWidth="1"/>
    <col min="16130" max="16130" width="54.875" style="227" customWidth="1"/>
    <col min="16131" max="16131" width="43.125" style="227" customWidth="1"/>
    <col min="16132" max="16132" width="19.5" style="227" customWidth="1"/>
    <col min="16133" max="16133" width="21.5" style="227" customWidth="1"/>
    <col min="16134" max="16134" width="51.75" style="227" customWidth="1"/>
    <col min="16135" max="16384" width="9.125" style="227"/>
  </cols>
  <sheetData>
    <row r="1" spans="1:6" x14ac:dyDescent="0.2">
      <c r="A1" s="377" t="s">
        <v>213</v>
      </c>
      <c r="B1" s="378"/>
      <c r="C1" s="378"/>
      <c r="D1" s="378"/>
      <c r="E1" s="378"/>
    </row>
    <row r="2" spans="1:6" ht="110.1" customHeight="1" x14ac:dyDescent="0.2">
      <c r="A2" s="379"/>
      <c r="B2" s="379"/>
      <c r="C2" s="379"/>
      <c r="D2" s="379"/>
      <c r="E2" s="379"/>
    </row>
    <row r="3" spans="1:6" x14ac:dyDescent="0.2">
      <c r="A3" s="380" t="s">
        <v>214</v>
      </c>
      <c r="B3" s="380"/>
      <c r="C3" s="380"/>
      <c r="D3" s="380"/>
      <c r="E3" s="380"/>
    </row>
    <row r="4" spans="1:6" x14ac:dyDescent="0.2">
      <c r="A4" s="280" t="s">
        <v>169</v>
      </c>
      <c r="B4" s="281"/>
      <c r="C4" s="280"/>
      <c r="D4" s="280"/>
      <c r="E4" s="281"/>
    </row>
    <row r="5" spans="1:6" x14ac:dyDescent="0.2">
      <c r="A5" s="280"/>
      <c r="B5" s="281" t="s">
        <v>170</v>
      </c>
      <c r="C5" s="282" t="s">
        <v>171</v>
      </c>
      <c r="D5" s="283">
        <v>0.4</v>
      </c>
      <c r="E5" s="281"/>
    </row>
    <row r="6" spans="1:6" ht="46.5" x14ac:dyDescent="0.2">
      <c r="A6" s="280"/>
      <c r="B6" s="281"/>
      <c r="C6" s="284" t="s">
        <v>172</v>
      </c>
      <c r="D6" s="283">
        <v>0.3</v>
      </c>
      <c r="E6" s="281"/>
    </row>
    <row r="7" spans="1:6" x14ac:dyDescent="0.5">
      <c r="B7" s="228" t="s">
        <v>173</v>
      </c>
      <c r="C7" s="229" t="s">
        <v>174</v>
      </c>
    </row>
    <row r="8" spans="1:6" x14ac:dyDescent="0.5">
      <c r="B8" s="230" t="s">
        <v>175</v>
      </c>
      <c r="C8" s="231" t="s">
        <v>215</v>
      </c>
    </row>
    <row r="9" spans="1:6" x14ac:dyDescent="0.5">
      <c r="A9" s="232"/>
      <c r="B9" s="230" t="s">
        <v>216</v>
      </c>
      <c r="C9" s="231" t="s">
        <v>176</v>
      </c>
    </row>
    <row r="10" spans="1:6" x14ac:dyDescent="0.5">
      <c r="A10" s="232"/>
      <c r="B10" s="231" t="s">
        <v>177</v>
      </c>
      <c r="C10" s="231" t="s">
        <v>176</v>
      </c>
    </row>
    <row r="11" spans="1:6" x14ac:dyDescent="0.5">
      <c r="A11" s="233"/>
    </row>
    <row r="12" spans="1:6" x14ac:dyDescent="0.2">
      <c r="A12" s="234" t="s">
        <v>178</v>
      </c>
      <c r="B12" s="234"/>
      <c r="C12" s="235" t="s">
        <v>179</v>
      </c>
    </row>
    <row r="13" spans="1:6" x14ac:dyDescent="0.2">
      <c r="A13" s="236"/>
      <c r="C13" s="236"/>
    </row>
    <row r="14" spans="1:6" ht="24" thickBot="1" x14ac:dyDescent="0.25">
      <c r="A14" s="236" t="s">
        <v>180</v>
      </c>
      <c r="B14" s="236"/>
      <c r="C14" s="236"/>
    </row>
    <row r="15" spans="1:6" ht="47.25" thickBot="1" x14ac:dyDescent="0.25">
      <c r="A15" s="237" t="s">
        <v>181</v>
      </c>
      <c r="B15" s="238" t="s">
        <v>182</v>
      </c>
      <c r="C15" s="239" t="s">
        <v>183</v>
      </c>
      <c r="D15" s="240"/>
      <c r="E15" s="241"/>
      <c r="F15" s="242" t="s">
        <v>184</v>
      </c>
    </row>
    <row r="16" spans="1:6" ht="47.25" thickBot="1" x14ac:dyDescent="0.55000000000000004">
      <c r="A16" s="243" t="s">
        <v>185</v>
      </c>
      <c r="B16" s="244" t="s">
        <v>186</v>
      </c>
      <c r="C16" s="285">
        <v>40</v>
      </c>
      <c r="D16" s="245"/>
      <c r="E16" s="246"/>
      <c r="F16" s="247" t="s">
        <v>187</v>
      </c>
    </row>
    <row r="17" spans="1:6" ht="24" thickBot="1" x14ac:dyDescent="0.55000000000000004">
      <c r="A17" s="248" t="s">
        <v>188</v>
      </c>
      <c r="B17" s="244" t="s">
        <v>189</v>
      </c>
      <c r="C17" s="249">
        <v>35</v>
      </c>
      <c r="D17" s="250"/>
      <c r="E17" s="251"/>
      <c r="F17" s="252" t="s">
        <v>190</v>
      </c>
    </row>
    <row r="18" spans="1:6" ht="24" thickBot="1" x14ac:dyDescent="0.55000000000000004">
      <c r="A18" s="248" t="s">
        <v>191</v>
      </c>
      <c r="B18" s="244" t="s">
        <v>192</v>
      </c>
      <c r="C18" s="253">
        <v>30</v>
      </c>
      <c r="D18" s="248"/>
      <c r="E18" s="251"/>
      <c r="F18" s="252" t="s">
        <v>193</v>
      </c>
    </row>
    <row r="19" spans="1:6" ht="47.25" thickBot="1" x14ac:dyDescent="0.55000000000000004">
      <c r="A19" s="254" t="s">
        <v>194</v>
      </c>
      <c r="B19" s="244" t="s">
        <v>195</v>
      </c>
      <c r="C19" s="253">
        <v>25</v>
      </c>
      <c r="D19" s="248"/>
      <c r="E19" s="251"/>
      <c r="F19" s="255" t="s">
        <v>196</v>
      </c>
    </row>
    <row r="20" spans="1:6" ht="24" thickBot="1" x14ac:dyDescent="0.55000000000000004">
      <c r="A20" s="256"/>
      <c r="B20" s="257" t="s">
        <v>197</v>
      </c>
      <c r="C20" s="258">
        <v>20</v>
      </c>
      <c r="F20" s="252"/>
    </row>
    <row r="21" spans="1:6" ht="46.5" x14ac:dyDescent="0.2">
      <c r="A21" s="259"/>
      <c r="B21" s="260" t="s">
        <v>198</v>
      </c>
      <c r="C21" s="261"/>
      <c r="D21" s="262" t="s">
        <v>199</v>
      </c>
      <c r="F21" s="252"/>
    </row>
    <row r="22" spans="1:6" x14ac:dyDescent="0.2">
      <c r="A22" s="263"/>
      <c r="B22" s="264" t="s">
        <v>200</v>
      </c>
      <c r="D22" s="265">
        <v>0</v>
      </c>
      <c r="E22" s="252" t="s">
        <v>201</v>
      </c>
      <c r="F22" s="252"/>
    </row>
    <row r="23" spans="1:6" ht="69.75" x14ac:dyDescent="0.2">
      <c r="A23" s="259"/>
      <c r="B23" s="264" t="s">
        <v>202</v>
      </c>
      <c r="D23" s="265">
        <v>0</v>
      </c>
      <c r="E23" s="252" t="s">
        <v>203</v>
      </c>
      <c r="F23" s="266" t="s">
        <v>204</v>
      </c>
    </row>
    <row r="24" spans="1:6" x14ac:dyDescent="0.2">
      <c r="A24" s="259"/>
      <c r="B24" s="264" t="s">
        <v>205</v>
      </c>
      <c r="D24" s="265">
        <v>0</v>
      </c>
      <c r="E24" s="252" t="s">
        <v>206</v>
      </c>
      <c r="F24" s="252" t="s">
        <v>207</v>
      </c>
    </row>
    <row r="25" spans="1:6" x14ac:dyDescent="0.2">
      <c r="A25" s="259"/>
      <c r="B25" s="264" t="s">
        <v>208</v>
      </c>
      <c r="D25" s="265">
        <v>0</v>
      </c>
      <c r="E25" s="252" t="s">
        <v>203</v>
      </c>
      <c r="F25" s="252" t="s">
        <v>209</v>
      </c>
    </row>
    <row r="26" spans="1:6" ht="24" thickBot="1" x14ac:dyDescent="0.25">
      <c r="A26" s="259"/>
      <c r="B26" s="267" t="s">
        <v>210</v>
      </c>
      <c r="D26" s="268">
        <f>D22+D23+D24+D25</f>
        <v>0</v>
      </c>
      <c r="E26" s="269" t="s">
        <v>28</v>
      </c>
      <c r="F26" s="269"/>
    </row>
    <row r="27" spans="1:6" ht="24" thickBot="1" x14ac:dyDescent="0.25">
      <c r="A27" s="259"/>
      <c r="B27" s="270" t="s">
        <v>1</v>
      </c>
      <c r="D27" s="271">
        <f>IF(D26&lt;30,20%,IF(AND(D26&gt;29,D26&lt;35),25%,IF(AND(D26&gt;34,D26&lt;40),30%,IF(AND(D26&gt;39,D26&lt;45),35%,IF(D26&gt;44,40%)))))</f>
        <v>0.2</v>
      </c>
      <c r="E27" s="272"/>
      <c r="F27" s="273"/>
    </row>
    <row r="28" spans="1:6" x14ac:dyDescent="0.2">
      <c r="A28" s="256"/>
      <c r="B28" s="274" t="s">
        <v>211</v>
      </c>
      <c r="C28" s="275"/>
      <c r="D28" s="275"/>
      <c r="E28" s="275"/>
      <c r="F28" s="276"/>
    </row>
    <row r="29" spans="1:6" ht="24" thickBot="1" x14ac:dyDescent="0.25">
      <c r="A29" s="277"/>
      <c r="B29" s="278" t="s">
        <v>212</v>
      </c>
      <c r="C29" s="278"/>
      <c r="D29" s="278"/>
      <c r="E29" s="278"/>
      <c r="F29" s="279"/>
    </row>
  </sheetData>
  <mergeCells count="2">
    <mergeCell ref="A1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I60"/>
  <sheetViews>
    <sheetView showGridLines="0" topLeftCell="A40" zoomScale="80" zoomScaleNormal="80" workbookViewId="0">
      <selection activeCell="F40" sqref="F40"/>
    </sheetView>
  </sheetViews>
  <sheetFormatPr defaultColWidth="9.125" defaultRowHeight="23.25" x14ac:dyDescent="0.5"/>
  <cols>
    <col min="1" max="2" width="9.125" style="165"/>
    <col min="3" max="3" width="3.125" style="165" customWidth="1"/>
    <col min="4" max="4" width="65.875" style="165" customWidth="1"/>
    <col min="5" max="6" width="25.75" style="165" customWidth="1"/>
    <col min="7" max="7" width="18.25" style="165" customWidth="1"/>
    <col min="8" max="16384" width="9.125" style="165"/>
  </cols>
  <sheetData>
    <row r="1" spans="2:7" ht="22.5" customHeight="1" x14ac:dyDescent="0.5"/>
    <row r="2" spans="2:7" ht="22.5" customHeight="1" x14ac:dyDescent="0.5"/>
    <row r="3" spans="2:7" ht="29.25" customHeight="1" x14ac:dyDescent="0.5"/>
    <row r="4" spans="2:7" ht="22.5" customHeight="1" x14ac:dyDescent="0.5">
      <c r="C4" s="418" t="s">
        <v>96</v>
      </c>
      <c r="D4" s="418"/>
      <c r="E4" s="418"/>
      <c r="F4" s="418"/>
      <c r="G4" s="418"/>
    </row>
    <row r="5" spans="2:7" ht="8.25" customHeight="1" x14ac:dyDescent="0.5">
      <c r="C5" s="166"/>
    </row>
    <row r="6" spans="2:7" s="169" customFormat="1" ht="37.5" customHeight="1" x14ac:dyDescent="0.2">
      <c r="B6" s="167"/>
      <c r="C6" s="422" t="s">
        <v>0</v>
      </c>
      <c r="D6" s="423"/>
      <c r="E6" s="437" t="s">
        <v>3</v>
      </c>
      <c r="F6" s="437"/>
      <c r="G6" s="168" t="s">
        <v>1</v>
      </c>
    </row>
    <row r="7" spans="2:7" x14ac:dyDescent="0.5">
      <c r="C7" s="398" t="s">
        <v>123</v>
      </c>
      <c r="D7" s="399"/>
      <c r="E7" s="170"/>
      <c r="F7" s="170"/>
      <c r="G7" s="171"/>
    </row>
    <row r="8" spans="2:7" ht="28.5" customHeight="1" x14ac:dyDescent="0.5">
      <c r="B8" s="165" t="s">
        <v>153</v>
      </c>
      <c r="C8" s="172"/>
      <c r="D8" s="223" t="s">
        <v>4</v>
      </c>
      <c r="E8" s="400">
        <v>100</v>
      </c>
      <c r="F8" s="400"/>
      <c r="G8" s="173">
        <f>E8</f>
        <v>100</v>
      </c>
    </row>
    <row r="9" spans="2:7" ht="28.5" customHeight="1" x14ac:dyDescent="0.5">
      <c r="B9" s="165" t="s">
        <v>154</v>
      </c>
      <c r="C9" s="174"/>
      <c r="D9" s="426" t="s">
        <v>2</v>
      </c>
      <c r="E9" s="175" t="s">
        <v>5</v>
      </c>
      <c r="F9" s="175" t="s">
        <v>6</v>
      </c>
      <c r="G9" s="409">
        <f>(E10*100)+(F10*30)</f>
        <v>0</v>
      </c>
    </row>
    <row r="10" spans="2:7" x14ac:dyDescent="0.5">
      <c r="C10" s="176"/>
      <c r="D10" s="427"/>
      <c r="E10" s="177">
        <v>0</v>
      </c>
      <c r="F10" s="177">
        <v>0</v>
      </c>
      <c r="G10" s="410"/>
    </row>
    <row r="11" spans="2:7" x14ac:dyDescent="0.5">
      <c r="C11" s="176"/>
      <c r="D11" s="178"/>
      <c r="E11" s="179" t="s">
        <v>23</v>
      </c>
      <c r="F11" s="179" t="s">
        <v>24</v>
      </c>
      <c r="G11" s="411"/>
    </row>
    <row r="12" spans="2:7" ht="24" customHeight="1" x14ac:dyDescent="0.5">
      <c r="B12" s="165" t="s">
        <v>155</v>
      </c>
      <c r="C12" s="180"/>
      <c r="D12" s="381" t="s">
        <v>8</v>
      </c>
      <c r="E12" s="175" t="s">
        <v>10</v>
      </c>
      <c r="F12" s="175" t="s">
        <v>11</v>
      </c>
      <c r="G12" s="412">
        <f>(E13*100)+(F13*50)</f>
        <v>0</v>
      </c>
    </row>
    <row r="13" spans="2:7" x14ac:dyDescent="0.5">
      <c r="C13" s="181"/>
      <c r="D13" s="382"/>
      <c r="E13" s="182">
        <v>0</v>
      </c>
      <c r="F13" s="182">
        <v>0</v>
      </c>
      <c r="G13" s="416"/>
    </row>
    <row r="14" spans="2:7" s="218" customFormat="1" x14ac:dyDescent="0.5">
      <c r="C14" s="219"/>
      <c r="D14" s="220"/>
      <c r="E14" s="217" t="s">
        <v>144</v>
      </c>
      <c r="F14" s="221" t="s">
        <v>143</v>
      </c>
      <c r="G14" s="413"/>
    </row>
    <row r="15" spans="2:7" ht="24" customHeight="1" x14ac:dyDescent="0.5">
      <c r="C15" s="184"/>
      <c r="D15" s="383" t="s">
        <v>9</v>
      </c>
      <c r="E15" s="175" t="s">
        <v>10</v>
      </c>
      <c r="F15" s="175" t="s">
        <v>11</v>
      </c>
      <c r="G15" s="414">
        <f>(E16*100)+(F16*50)</f>
        <v>0</v>
      </c>
    </row>
    <row r="16" spans="2:7" x14ac:dyDescent="0.5">
      <c r="C16" s="176"/>
      <c r="D16" s="384"/>
      <c r="E16" s="185">
        <v>0</v>
      </c>
      <c r="F16" s="186">
        <v>0</v>
      </c>
      <c r="G16" s="417"/>
    </row>
    <row r="17" spans="2:7" x14ac:dyDescent="0.5">
      <c r="C17" s="187"/>
      <c r="D17" s="188"/>
      <c r="E17" s="179" t="s">
        <v>25</v>
      </c>
      <c r="F17" s="179" t="s">
        <v>26</v>
      </c>
      <c r="G17" s="415"/>
    </row>
    <row r="18" spans="2:7" ht="21.75" customHeight="1" x14ac:dyDescent="0.5">
      <c r="B18" s="165" t="s">
        <v>156</v>
      </c>
      <c r="C18" s="180"/>
      <c r="D18" s="381" t="s">
        <v>140</v>
      </c>
      <c r="E18" s="189" t="s">
        <v>3</v>
      </c>
      <c r="F18" s="190" t="s">
        <v>19</v>
      </c>
      <c r="G18" s="191"/>
    </row>
    <row r="19" spans="2:7" ht="21.75" customHeight="1" x14ac:dyDescent="0.5">
      <c r="C19" s="181"/>
      <c r="D19" s="382"/>
      <c r="E19" s="389" t="s">
        <v>139</v>
      </c>
      <c r="F19" s="390"/>
      <c r="G19" s="192"/>
    </row>
    <row r="20" spans="2:7" x14ac:dyDescent="0.5">
      <c r="C20" s="181"/>
      <c r="D20" s="382"/>
      <c r="E20" s="192" t="s">
        <v>12</v>
      </c>
      <c r="F20" s="193">
        <v>0</v>
      </c>
      <c r="G20" s="192">
        <f>F20*200</f>
        <v>0</v>
      </c>
    </row>
    <row r="21" spans="2:7" x14ac:dyDescent="0.5">
      <c r="C21" s="181"/>
      <c r="D21" s="193"/>
      <c r="E21" s="194" t="s">
        <v>13</v>
      </c>
      <c r="F21" s="195">
        <v>0</v>
      </c>
      <c r="G21" s="192">
        <f>F21*100</f>
        <v>0</v>
      </c>
    </row>
    <row r="22" spans="2:7" x14ac:dyDescent="0.5">
      <c r="C22" s="181"/>
      <c r="D22" s="193"/>
      <c r="E22" s="192" t="s">
        <v>14</v>
      </c>
      <c r="F22" s="193">
        <v>0</v>
      </c>
      <c r="G22" s="192">
        <f>F22*50</f>
        <v>0</v>
      </c>
    </row>
    <row r="23" spans="2:7" x14ac:dyDescent="0.5">
      <c r="C23" s="181"/>
      <c r="D23" s="193"/>
      <c r="E23" s="194" t="s">
        <v>15</v>
      </c>
      <c r="F23" s="195">
        <v>0</v>
      </c>
      <c r="G23" s="192">
        <f>150*F23</f>
        <v>0</v>
      </c>
    </row>
    <row r="24" spans="2:7" x14ac:dyDescent="0.5">
      <c r="C24" s="181"/>
      <c r="D24" s="193"/>
      <c r="E24" s="192" t="s">
        <v>16</v>
      </c>
      <c r="F24" s="193">
        <v>0</v>
      </c>
      <c r="G24" s="192">
        <f>F24*100</f>
        <v>0</v>
      </c>
    </row>
    <row r="25" spans="2:7" x14ac:dyDescent="0.5">
      <c r="C25" s="181"/>
      <c r="D25" s="193"/>
      <c r="E25" s="194" t="s">
        <v>18</v>
      </c>
      <c r="F25" s="195">
        <v>0</v>
      </c>
      <c r="G25" s="192">
        <f>F25*10</f>
        <v>0</v>
      </c>
    </row>
    <row r="26" spans="2:7" x14ac:dyDescent="0.5">
      <c r="C26" s="181"/>
      <c r="D26" s="193"/>
      <c r="E26" s="391" t="s">
        <v>141</v>
      </c>
      <c r="F26" s="392"/>
      <c r="G26" s="192"/>
    </row>
    <row r="27" spans="2:7" x14ac:dyDescent="0.5">
      <c r="C27" s="181"/>
      <c r="D27" s="193"/>
      <c r="E27" s="337" t="s">
        <v>17</v>
      </c>
      <c r="F27" s="338">
        <v>0</v>
      </c>
      <c r="G27" s="192">
        <f>F27*50</f>
        <v>0</v>
      </c>
    </row>
    <row r="28" spans="2:7" x14ac:dyDescent="0.5">
      <c r="C28" s="181"/>
      <c r="D28" s="193"/>
      <c r="E28" s="339" t="s">
        <v>142</v>
      </c>
      <c r="F28" s="340">
        <v>0</v>
      </c>
      <c r="G28" s="192">
        <f>F28*5</f>
        <v>0</v>
      </c>
    </row>
    <row r="29" spans="2:7" x14ac:dyDescent="0.5">
      <c r="C29" s="183"/>
      <c r="D29" s="196"/>
      <c r="E29" s="197"/>
      <c r="F29" s="198" t="s">
        <v>7</v>
      </c>
      <c r="G29" s="199">
        <f>SUM(G20:G28)</f>
        <v>0</v>
      </c>
    </row>
    <row r="30" spans="2:7" ht="24.75" customHeight="1" x14ac:dyDescent="0.5">
      <c r="C30" s="184"/>
      <c r="D30" s="383" t="s">
        <v>20</v>
      </c>
      <c r="E30" s="401" t="s">
        <v>21</v>
      </c>
      <c r="F30" s="401"/>
      <c r="G30" s="414">
        <f>E31*50</f>
        <v>0</v>
      </c>
    </row>
    <row r="31" spans="2:7" ht="38.25" customHeight="1" x14ac:dyDescent="0.5">
      <c r="C31" s="187"/>
      <c r="D31" s="395"/>
      <c r="E31" s="402">
        <v>0</v>
      </c>
      <c r="F31" s="402"/>
      <c r="G31" s="415"/>
    </row>
    <row r="32" spans="2:7" x14ac:dyDescent="0.5">
      <c r="C32" s="180"/>
      <c r="D32" s="321" t="s">
        <v>22</v>
      </c>
      <c r="E32" s="403" t="s">
        <v>145</v>
      </c>
      <c r="F32" s="404"/>
      <c r="G32" s="412">
        <f>E33*50</f>
        <v>0</v>
      </c>
    </row>
    <row r="33" spans="2:9" x14ac:dyDescent="0.5">
      <c r="C33" s="181"/>
      <c r="D33" s="193"/>
      <c r="E33" s="405">
        <v>0</v>
      </c>
      <c r="F33" s="405"/>
      <c r="G33" s="413"/>
    </row>
    <row r="34" spans="2:9" x14ac:dyDescent="0.5">
      <c r="C34" s="183"/>
      <c r="D34" s="196"/>
      <c r="E34" s="406" t="s">
        <v>27</v>
      </c>
      <c r="F34" s="407"/>
      <c r="G34" s="408"/>
    </row>
    <row r="35" spans="2:9" x14ac:dyDescent="0.5">
      <c r="C35" s="396" t="s">
        <v>124</v>
      </c>
      <c r="D35" s="397"/>
      <c r="E35" s="170" t="s">
        <v>28</v>
      </c>
      <c r="F35" s="170"/>
      <c r="G35" s="171"/>
    </row>
    <row r="36" spans="2:9" ht="41.45" customHeight="1" x14ac:dyDescent="0.5">
      <c r="C36" s="200"/>
      <c r="D36" s="435" t="s">
        <v>29</v>
      </c>
      <c r="E36" s="201" t="s">
        <v>146</v>
      </c>
      <c r="F36" s="222" t="s">
        <v>147</v>
      </c>
      <c r="G36" s="385">
        <f>(F37/E37)*100</f>
        <v>100</v>
      </c>
    </row>
    <row r="37" spans="2:9" ht="30" customHeight="1" x14ac:dyDescent="0.5">
      <c r="C37" s="202"/>
      <c r="D37" s="436"/>
      <c r="E37" s="203">
        <v>1</v>
      </c>
      <c r="F37" s="204">
        <v>1</v>
      </c>
      <c r="G37" s="386"/>
    </row>
    <row r="38" spans="2:9" x14ac:dyDescent="0.5">
      <c r="C38" s="203"/>
      <c r="D38" s="341"/>
      <c r="E38" s="419" t="s">
        <v>30</v>
      </c>
      <c r="F38" s="420"/>
      <c r="G38" s="421"/>
    </row>
    <row r="39" spans="2:9" ht="25.5" customHeight="1" x14ac:dyDescent="0.5">
      <c r="C39" s="206"/>
      <c r="D39" s="383" t="s">
        <v>31</v>
      </c>
      <c r="E39" s="201" t="s">
        <v>146</v>
      </c>
      <c r="F39" s="201" t="s">
        <v>32</v>
      </c>
      <c r="G39" s="387">
        <f>(F40/E40)*100</f>
        <v>100</v>
      </c>
    </row>
    <row r="40" spans="2:9" x14ac:dyDescent="0.5">
      <c r="C40" s="207"/>
      <c r="D40" s="384"/>
      <c r="E40" s="208">
        <v>1</v>
      </c>
      <c r="F40" s="209">
        <v>1</v>
      </c>
      <c r="G40" s="388"/>
    </row>
    <row r="41" spans="2:9" x14ac:dyDescent="0.5">
      <c r="C41" s="208"/>
      <c r="D41" s="210"/>
      <c r="E41" s="428" t="s">
        <v>33</v>
      </c>
      <c r="F41" s="429"/>
      <c r="G41" s="430"/>
    </row>
    <row r="42" spans="2:9" ht="28.5" customHeight="1" x14ac:dyDescent="0.5">
      <c r="B42" s="211" t="s">
        <v>158</v>
      </c>
      <c r="C42" s="200"/>
      <c r="D42" s="431" t="s">
        <v>118</v>
      </c>
      <c r="E42" s="212" t="s">
        <v>119</v>
      </c>
      <c r="F42" s="212" t="s">
        <v>138</v>
      </c>
      <c r="G42" s="385">
        <f>(E43*50)+(F43*25)</f>
        <v>0</v>
      </c>
      <c r="H42" s="211"/>
      <c r="I42" s="211"/>
    </row>
    <row r="43" spans="2:9" x14ac:dyDescent="0.5">
      <c r="B43" s="211"/>
      <c r="C43" s="202"/>
      <c r="D43" s="432"/>
      <c r="E43" s="203">
        <v>0</v>
      </c>
      <c r="F43" s="203">
        <v>0</v>
      </c>
      <c r="G43" s="386"/>
      <c r="H43" s="211"/>
      <c r="I43" s="211"/>
    </row>
    <row r="44" spans="2:9" x14ac:dyDescent="0.5">
      <c r="B44" s="211"/>
      <c r="C44" s="203"/>
      <c r="D44" s="205"/>
      <c r="E44" s="419" t="s">
        <v>148</v>
      </c>
      <c r="F44" s="420"/>
      <c r="G44" s="421"/>
      <c r="H44" s="211"/>
      <c r="I44" s="211"/>
    </row>
    <row r="45" spans="2:9" ht="24" customHeight="1" x14ac:dyDescent="0.5">
      <c r="B45" s="165" t="s">
        <v>157</v>
      </c>
      <c r="C45" s="206"/>
      <c r="D45" s="433" t="s">
        <v>34</v>
      </c>
      <c r="E45" s="213" t="s">
        <v>36</v>
      </c>
      <c r="F45" s="213" t="s">
        <v>35</v>
      </c>
      <c r="G45" s="393">
        <f>(E46*150)+(F46*50)</f>
        <v>0</v>
      </c>
    </row>
    <row r="46" spans="2:9" x14ac:dyDescent="0.5">
      <c r="C46" s="207"/>
      <c r="D46" s="434"/>
      <c r="E46" s="208">
        <v>0</v>
      </c>
      <c r="F46" s="209">
        <v>0</v>
      </c>
      <c r="G46" s="394"/>
    </row>
    <row r="47" spans="2:9" x14ac:dyDescent="0.5">
      <c r="C47" s="208"/>
      <c r="D47" s="210"/>
      <c r="E47" s="428" t="s">
        <v>33</v>
      </c>
      <c r="F47" s="429"/>
      <c r="G47" s="430"/>
    </row>
    <row r="48" spans="2:9" x14ac:dyDescent="0.5">
      <c r="B48" s="165" t="s">
        <v>159</v>
      </c>
      <c r="C48" s="200"/>
      <c r="D48" s="214" t="s">
        <v>149</v>
      </c>
      <c r="E48" s="213" t="s">
        <v>36</v>
      </c>
      <c r="F48" s="213" t="s">
        <v>35</v>
      </c>
      <c r="G48" s="385">
        <f>(E49*200)+(F49*100)</f>
        <v>0</v>
      </c>
    </row>
    <row r="49" spans="3:7" x14ac:dyDescent="0.5">
      <c r="C49" s="202"/>
      <c r="D49" s="215"/>
      <c r="E49" s="203">
        <v>0</v>
      </c>
      <c r="F49" s="204">
        <v>0</v>
      </c>
      <c r="G49" s="386"/>
    </row>
    <row r="50" spans="3:7" x14ac:dyDescent="0.5">
      <c r="C50" s="203"/>
      <c r="D50" s="205"/>
      <c r="E50" s="419" t="s">
        <v>33</v>
      </c>
      <c r="F50" s="420"/>
      <c r="G50" s="421"/>
    </row>
    <row r="51" spans="3:7" ht="29.25" customHeight="1" x14ac:dyDescent="0.5">
      <c r="E51" s="424" t="s">
        <v>37</v>
      </c>
      <c r="F51" s="424"/>
      <c r="G51" s="216">
        <f>SUM(G8,G11,G12,G15,G29,G30,G32,G36,G39,G42,G45,G48)</f>
        <v>300</v>
      </c>
    </row>
    <row r="52" spans="3:7" ht="30.75" customHeight="1" x14ac:dyDescent="0.5">
      <c r="E52" s="425" t="s">
        <v>38</v>
      </c>
      <c r="F52" s="425"/>
      <c r="G52" s="318">
        <f>IF(G51=0,0,IF(AND(G51&gt;1,G51&lt;600),0%+((G51-1)/240)%,IF(AND(G51&gt;600,G51&lt;1200),2.5%+((G51-601)/240)%,IF(AND(G51&gt;1200,G51&lt;1801),5%+((G51-1201)/240)%,IF(AND(G51&gt;1800,G51&lt;2401),10%+((G51-1801)/240)%,IF(AND(G51&gt;2400,G51&lt;3000),15%+((G51-2401)/240)%,IF(G51&gt;3000,20%)))))))</f>
        <v>1.2458333333333333E-2</v>
      </c>
    </row>
    <row r="54" spans="3:7" ht="27.75" x14ac:dyDescent="0.5">
      <c r="D54" s="316" t="s">
        <v>235</v>
      </c>
    </row>
    <row r="55" spans="3:7" ht="28.5" thickBot="1" x14ac:dyDescent="0.55000000000000004">
      <c r="D55" s="316" t="s">
        <v>236</v>
      </c>
    </row>
    <row r="56" spans="3:7" ht="27" thickBot="1" x14ac:dyDescent="0.55000000000000004">
      <c r="D56" s="333" t="s">
        <v>245</v>
      </c>
    </row>
    <row r="57" spans="3:7" ht="27" thickBot="1" x14ac:dyDescent="0.55000000000000004">
      <c r="D57" s="334" t="s">
        <v>246</v>
      </c>
    </row>
    <row r="58" spans="3:7" ht="27" thickBot="1" x14ac:dyDescent="0.55000000000000004">
      <c r="D58" s="334" t="s">
        <v>247</v>
      </c>
    </row>
    <row r="59" spans="3:7" ht="27" thickBot="1" x14ac:dyDescent="0.55000000000000004">
      <c r="D59" s="334" t="s">
        <v>248</v>
      </c>
    </row>
    <row r="60" spans="3:7" ht="27" thickBot="1" x14ac:dyDescent="0.55000000000000004">
      <c r="D60" s="334" t="s">
        <v>249</v>
      </c>
    </row>
  </sheetData>
  <mergeCells count="39">
    <mergeCell ref="C4:G4"/>
    <mergeCell ref="E50:G50"/>
    <mergeCell ref="C6:D6"/>
    <mergeCell ref="E51:F51"/>
    <mergeCell ref="E52:F52"/>
    <mergeCell ref="D9:D10"/>
    <mergeCell ref="E47:G47"/>
    <mergeCell ref="E44:G44"/>
    <mergeCell ref="E41:G41"/>
    <mergeCell ref="D42:D43"/>
    <mergeCell ref="D45:D46"/>
    <mergeCell ref="D36:D37"/>
    <mergeCell ref="E38:G38"/>
    <mergeCell ref="D39:D40"/>
    <mergeCell ref="E6:F6"/>
    <mergeCell ref="D18:D20"/>
    <mergeCell ref="G45:G46"/>
    <mergeCell ref="G48:G49"/>
    <mergeCell ref="D30:D31"/>
    <mergeCell ref="C35:D35"/>
    <mergeCell ref="C7:D7"/>
    <mergeCell ref="E8:F8"/>
    <mergeCell ref="E30:F30"/>
    <mergeCell ref="E31:F31"/>
    <mergeCell ref="E32:F32"/>
    <mergeCell ref="E33:F33"/>
    <mergeCell ref="E34:G34"/>
    <mergeCell ref="G9:G11"/>
    <mergeCell ref="G32:G33"/>
    <mergeCell ref="G30:G31"/>
    <mergeCell ref="G12:G14"/>
    <mergeCell ref="G15:G17"/>
    <mergeCell ref="D12:D13"/>
    <mergeCell ref="D15:D16"/>
    <mergeCell ref="G36:G37"/>
    <mergeCell ref="G39:G40"/>
    <mergeCell ref="G42:G43"/>
    <mergeCell ref="E19:F19"/>
    <mergeCell ref="E26:F26"/>
  </mergeCells>
  <pageMargins left="0.7" right="0.7" top="0.75" bottom="0.75" header="0.3" footer="0.3"/>
  <pageSetup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05"/>
  <sheetViews>
    <sheetView showGridLines="0" topLeftCell="C55" workbookViewId="0">
      <selection activeCell="J29" sqref="J29"/>
    </sheetView>
  </sheetViews>
  <sheetFormatPr defaultRowHeight="14.25" x14ac:dyDescent="0.2"/>
  <cols>
    <col min="2" max="2" width="4.75" customWidth="1"/>
    <col min="3" max="3" width="55.75" style="360" customWidth="1"/>
    <col min="4" max="4" width="20.75" customWidth="1"/>
    <col min="5" max="5" width="12.375" customWidth="1"/>
    <col min="6" max="6" width="13.625" customWidth="1"/>
    <col min="7" max="7" width="12.5" customWidth="1"/>
    <col min="8" max="8" width="35.625" customWidth="1"/>
    <col min="10" max="10" width="54.625" customWidth="1"/>
  </cols>
  <sheetData>
    <row r="1" spans="1:10" s="1" customFormat="1" ht="22.5" customHeight="1" x14ac:dyDescent="0.35">
      <c r="C1" s="342"/>
    </row>
    <row r="2" spans="1:10" s="1" customFormat="1" ht="22.5" customHeight="1" x14ac:dyDescent="0.35">
      <c r="C2" s="342"/>
    </row>
    <row r="3" spans="1:10" s="1" customFormat="1" ht="29.25" customHeight="1" x14ac:dyDescent="0.35">
      <c r="C3" s="342"/>
    </row>
    <row r="4" spans="1:10" s="1" customFormat="1" ht="22.5" customHeight="1" x14ac:dyDescent="0.35">
      <c r="B4" s="458" t="s">
        <v>150</v>
      </c>
      <c r="C4" s="458"/>
      <c r="D4" s="458"/>
      <c r="E4" s="458"/>
      <c r="F4" s="458"/>
      <c r="G4" s="458"/>
      <c r="H4" s="458"/>
    </row>
    <row r="5" spans="1:10" s="1" customFormat="1" ht="8.25" customHeight="1" x14ac:dyDescent="0.35">
      <c r="C5" s="342"/>
    </row>
    <row r="6" spans="1:10" ht="21" x14ac:dyDescent="0.2">
      <c r="B6" s="459" t="s">
        <v>0</v>
      </c>
      <c r="C6" s="460"/>
      <c r="D6" s="27"/>
      <c r="E6" s="26" t="s">
        <v>3</v>
      </c>
      <c r="F6" s="27"/>
      <c r="G6" s="8" t="s">
        <v>1</v>
      </c>
      <c r="H6" s="467" t="s">
        <v>47</v>
      </c>
      <c r="I6" s="468"/>
      <c r="J6" s="468"/>
    </row>
    <row r="7" spans="1:10" ht="21" x14ac:dyDescent="0.35">
      <c r="B7" s="461" t="s">
        <v>39</v>
      </c>
      <c r="C7" s="462"/>
      <c r="D7" s="34"/>
      <c r="E7" s="9"/>
      <c r="F7" s="9"/>
      <c r="G7" s="9"/>
      <c r="H7" s="469"/>
      <c r="I7" s="469"/>
      <c r="J7" s="469"/>
    </row>
    <row r="8" spans="1:10" ht="18.75" x14ac:dyDescent="0.3">
      <c r="B8" s="463" t="s">
        <v>40</v>
      </c>
      <c r="C8" s="464"/>
      <c r="D8" s="33"/>
      <c r="E8" s="33"/>
      <c r="F8" s="33"/>
      <c r="G8" s="33"/>
      <c r="H8" s="470"/>
      <c r="I8" s="470"/>
      <c r="J8" s="470"/>
    </row>
    <row r="9" spans="1:10" ht="18.75" x14ac:dyDescent="0.3">
      <c r="A9" t="s">
        <v>160</v>
      </c>
      <c r="B9" s="18"/>
      <c r="C9" s="343" t="s">
        <v>42</v>
      </c>
      <c r="D9" s="21" t="s">
        <v>45</v>
      </c>
      <c r="E9" s="10" t="s">
        <v>87</v>
      </c>
      <c r="F9" s="30" t="s">
        <v>88</v>
      </c>
      <c r="G9" s="111"/>
      <c r="H9" s="471"/>
      <c r="I9" s="471"/>
      <c r="J9" s="471"/>
    </row>
    <row r="10" spans="1:10" ht="18.75" x14ac:dyDescent="0.3">
      <c r="B10" s="12"/>
      <c r="C10" s="344"/>
      <c r="D10" s="94" t="s">
        <v>44</v>
      </c>
      <c r="E10" s="95">
        <v>0</v>
      </c>
      <c r="F10" s="95">
        <v>0</v>
      </c>
      <c r="G10" s="96">
        <f>(E10*200)+(F10*100)</f>
        <v>0</v>
      </c>
      <c r="H10" s="442" t="s">
        <v>46</v>
      </c>
      <c r="I10" s="443"/>
      <c r="J10" s="443"/>
    </row>
    <row r="11" spans="1:10" ht="18.75" x14ac:dyDescent="0.3">
      <c r="B11" s="12"/>
      <c r="C11" s="344"/>
      <c r="D11" s="134" t="s">
        <v>41</v>
      </c>
      <c r="E11" s="40">
        <v>0</v>
      </c>
      <c r="F11" s="40">
        <v>0</v>
      </c>
      <c r="G11" s="46">
        <f>(E11*300)+(F11*150)</f>
        <v>0</v>
      </c>
      <c r="H11" s="444" t="s">
        <v>46</v>
      </c>
      <c r="I11" s="445"/>
      <c r="J11" s="445"/>
    </row>
    <row r="12" spans="1:10" ht="18.75" x14ac:dyDescent="0.3">
      <c r="B12" s="12"/>
      <c r="C12" s="344"/>
      <c r="D12" s="98" t="s">
        <v>43</v>
      </c>
      <c r="E12" s="99">
        <v>0</v>
      </c>
      <c r="F12" s="99">
        <v>0</v>
      </c>
      <c r="G12" s="100">
        <f>(E12*600)+(F12*300)</f>
        <v>0</v>
      </c>
      <c r="H12" s="442" t="s">
        <v>46</v>
      </c>
      <c r="I12" s="443"/>
      <c r="J12" s="443"/>
    </row>
    <row r="13" spans="1:10" ht="18.75" x14ac:dyDescent="0.3">
      <c r="B13" s="16"/>
      <c r="C13" s="345"/>
      <c r="D13" s="129"/>
      <c r="E13" s="41"/>
      <c r="F13" s="130" t="s">
        <v>7</v>
      </c>
      <c r="G13" s="16">
        <f>SUM(G10:G12)</f>
        <v>0</v>
      </c>
      <c r="H13" s="440"/>
      <c r="I13" s="440"/>
      <c r="J13" s="440"/>
    </row>
    <row r="14" spans="1:10" ht="18.75" x14ac:dyDescent="0.3">
      <c r="A14" t="s">
        <v>161</v>
      </c>
      <c r="B14" s="11"/>
      <c r="C14" s="346" t="s">
        <v>48</v>
      </c>
      <c r="D14" s="20" t="s">
        <v>45</v>
      </c>
      <c r="E14" s="10" t="s">
        <v>87</v>
      </c>
      <c r="F14" s="49" t="s">
        <v>88</v>
      </c>
      <c r="G14" s="111"/>
      <c r="H14" s="441"/>
      <c r="I14" s="441"/>
      <c r="J14" s="441"/>
    </row>
    <row r="15" spans="1:10" ht="18.75" x14ac:dyDescent="0.3">
      <c r="B15" s="13"/>
      <c r="C15" s="347"/>
      <c r="D15" s="94" t="s">
        <v>44</v>
      </c>
      <c r="E15" s="95">
        <v>0</v>
      </c>
      <c r="F15" s="95">
        <v>0</v>
      </c>
      <c r="G15" s="149">
        <f>(E15*100)+(F15*50)</f>
        <v>0</v>
      </c>
      <c r="H15" s="442" t="s">
        <v>272</v>
      </c>
      <c r="I15" s="443"/>
      <c r="J15" s="443"/>
    </row>
    <row r="16" spans="1:10" ht="18.75" x14ac:dyDescent="0.3">
      <c r="B16" s="13"/>
      <c r="C16" s="347"/>
      <c r="D16" s="134" t="s">
        <v>41</v>
      </c>
      <c r="E16" s="40">
        <v>0</v>
      </c>
      <c r="F16" s="40">
        <v>0</v>
      </c>
      <c r="G16" s="150">
        <f>(E16*150)+(F16*75)</f>
        <v>0</v>
      </c>
      <c r="H16" s="444" t="s">
        <v>46</v>
      </c>
      <c r="I16" s="445"/>
      <c r="J16" s="445"/>
    </row>
    <row r="17" spans="1:10" ht="18.75" x14ac:dyDescent="0.3">
      <c r="B17" s="13"/>
      <c r="C17" s="347"/>
      <c r="D17" s="101" t="s">
        <v>43</v>
      </c>
      <c r="E17" s="102">
        <v>0</v>
      </c>
      <c r="F17" s="102">
        <v>0</v>
      </c>
      <c r="G17" s="149">
        <f>(E17*300)+(F17*150)</f>
        <v>0</v>
      </c>
      <c r="H17" s="442" t="s">
        <v>46</v>
      </c>
      <c r="I17" s="443"/>
      <c r="J17" s="443"/>
    </row>
    <row r="18" spans="1:10" ht="18.75" x14ac:dyDescent="0.3">
      <c r="B18" s="13"/>
      <c r="C18" s="347"/>
      <c r="D18" s="125"/>
      <c r="E18" s="126"/>
      <c r="F18" s="145" t="s">
        <v>7</v>
      </c>
      <c r="G18" s="113">
        <f>SUM(G15:G17)</f>
        <v>0</v>
      </c>
      <c r="H18" s="472"/>
      <c r="I18" s="472"/>
      <c r="J18" s="472"/>
    </row>
    <row r="19" spans="1:10" ht="18.75" x14ac:dyDescent="0.3">
      <c r="A19" t="s">
        <v>162</v>
      </c>
      <c r="B19" s="39"/>
      <c r="C19" s="452" t="s">
        <v>52</v>
      </c>
      <c r="D19" s="53" t="s">
        <v>95</v>
      </c>
      <c r="E19" s="10" t="s">
        <v>87</v>
      </c>
      <c r="F19" s="10" t="s">
        <v>151</v>
      </c>
      <c r="G19" s="49" t="s">
        <v>88</v>
      </c>
      <c r="H19" s="10" t="s">
        <v>152</v>
      </c>
      <c r="I19" s="113"/>
      <c r="J19" s="114"/>
    </row>
    <row r="20" spans="1:10" ht="18.75" x14ac:dyDescent="0.3">
      <c r="B20" s="12"/>
      <c r="C20" s="473"/>
      <c r="D20" s="94" t="s">
        <v>49</v>
      </c>
      <c r="E20" s="95">
        <v>0</v>
      </c>
      <c r="F20" s="95">
        <v>0</v>
      </c>
      <c r="G20" s="95">
        <v>0</v>
      </c>
      <c r="H20" s="102">
        <v>0</v>
      </c>
      <c r="I20" s="96">
        <f>(E20*F20*200)+(G20*H20*100)</f>
        <v>0</v>
      </c>
      <c r="J20" s="97" t="s">
        <v>271</v>
      </c>
    </row>
    <row r="21" spans="1:10" ht="18.75" x14ac:dyDescent="0.3">
      <c r="B21" s="12"/>
      <c r="C21" s="348"/>
      <c r="D21" s="134" t="s">
        <v>50</v>
      </c>
      <c r="E21" s="40">
        <v>0</v>
      </c>
      <c r="F21" s="40"/>
      <c r="G21" s="40">
        <v>0</v>
      </c>
      <c r="H21" s="40">
        <v>0</v>
      </c>
      <c r="I21" s="46">
        <f t="shared" ref="I21:I22" si="0">(E21*F21*200)+(G21*H21*100)</f>
        <v>0</v>
      </c>
      <c r="J21" s="52" t="s">
        <v>271</v>
      </c>
    </row>
    <row r="22" spans="1:10" ht="18.75" x14ac:dyDescent="0.3">
      <c r="B22" s="12"/>
      <c r="C22" s="349"/>
      <c r="D22" s="98" t="s">
        <v>51</v>
      </c>
      <c r="E22" s="99">
        <v>0</v>
      </c>
      <c r="F22" s="99"/>
      <c r="G22" s="99">
        <v>0</v>
      </c>
      <c r="H22" s="99"/>
      <c r="I22" s="100">
        <f t="shared" si="0"/>
        <v>0</v>
      </c>
      <c r="J22" s="103" t="s">
        <v>271</v>
      </c>
    </row>
    <row r="23" spans="1:10" ht="18.75" x14ac:dyDescent="0.3">
      <c r="B23" s="12"/>
      <c r="C23" s="349"/>
      <c r="D23" s="53" t="s">
        <v>94</v>
      </c>
      <c r="E23" s="10" t="s">
        <v>87</v>
      </c>
      <c r="F23" s="30" t="s">
        <v>88</v>
      </c>
      <c r="G23" s="19"/>
      <c r="H23" s="115"/>
    </row>
    <row r="24" spans="1:10" ht="18.75" x14ac:dyDescent="0.3">
      <c r="B24" s="12"/>
      <c r="C24" s="349"/>
      <c r="D24" s="134" t="s">
        <v>53</v>
      </c>
      <c r="E24" s="40">
        <v>0</v>
      </c>
      <c r="F24" s="40">
        <v>0</v>
      </c>
      <c r="G24" s="46">
        <f>(E24*100)+(F24*50)</f>
        <v>0</v>
      </c>
      <c r="H24" s="52" t="s">
        <v>271</v>
      </c>
    </row>
    <row r="25" spans="1:10" ht="18.75" x14ac:dyDescent="0.3">
      <c r="B25" s="12"/>
      <c r="C25" s="349"/>
      <c r="D25" s="98" t="s">
        <v>54</v>
      </c>
      <c r="E25" s="99">
        <v>0</v>
      </c>
      <c r="F25" s="99">
        <v>0</v>
      </c>
      <c r="G25" s="100">
        <f>(E25*40)+(F25*20)</f>
        <v>0</v>
      </c>
      <c r="H25" s="128" t="s">
        <v>271</v>
      </c>
    </row>
    <row r="26" spans="1:10" ht="18.75" x14ac:dyDescent="0.3">
      <c r="B26" s="16"/>
      <c r="C26" s="350"/>
      <c r="D26" s="16"/>
      <c r="E26" s="41"/>
      <c r="F26" s="17" t="s">
        <v>7</v>
      </c>
      <c r="G26" s="16">
        <f>I20+I21+I22+G24+G25</f>
        <v>0</v>
      </c>
      <c r="H26" s="146"/>
    </row>
    <row r="27" spans="1:10" ht="24" customHeight="1" x14ac:dyDescent="0.3">
      <c r="B27" s="11"/>
      <c r="C27" s="474" t="s">
        <v>93</v>
      </c>
      <c r="D27" s="22" t="s">
        <v>57</v>
      </c>
      <c r="E27" s="10" t="s">
        <v>87</v>
      </c>
      <c r="F27" s="30" t="s">
        <v>88</v>
      </c>
      <c r="G27" s="54"/>
      <c r="H27" s="112"/>
    </row>
    <row r="28" spans="1:10" ht="18.75" x14ac:dyDescent="0.3">
      <c r="B28" s="13"/>
      <c r="C28" s="475"/>
      <c r="D28" s="101" t="s">
        <v>55</v>
      </c>
      <c r="E28" s="102">
        <v>0</v>
      </c>
      <c r="F28" s="102">
        <v>0</v>
      </c>
      <c r="G28" s="96">
        <f>(E28*200)+(F28*100)</f>
        <v>0</v>
      </c>
      <c r="H28" s="97"/>
    </row>
    <row r="29" spans="1:10" ht="18.75" x14ac:dyDescent="0.3">
      <c r="B29" s="13"/>
      <c r="C29" s="475"/>
      <c r="D29" s="129" t="s">
        <v>56</v>
      </c>
      <c r="E29" s="41">
        <v>0</v>
      </c>
      <c r="F29" s="41">
        <v>0</v>
      </c>
      <c r="G29" s="47">
        <f>(E29*50)+(F29*25)</f>
        <v>0</v>
      </c>
      <c r="H29" s="133"/>
    </row>
    <row r="30" spans="1:10" ht="18.75" x14ac:dyDescent="0.3">
      <c r="B30" s="19"/>
      <c r="C30" s="351"/>
      <c r="D30" s="139"/>
      <c r="E30" s="140"/>
      <c r="F30" s="143" t="s">
        <v>7</v>
      </c>
      <c r="G30" s="141">
        <f>SUM(G28:G29)</f>
        <v>0</v>
      </c>
      <c r="H30" s="147"/>
    </row>
    <row r="31" spans="1:10" ht="18.75" x14ac:dyDescent="0.3">
      <c r="B31" s="438" t="s">
        <v>58</v>
      </c>
      <c r="C31" s="439"/>
      <c r="D31" s="42"/>
      <c r="E31" s="42"/>
      <c r="F31" s="42"/>
      <c r="G31" s="42"/>
      <c r="H31" s="51"/>
    </row>
    <row r="32" spans="1:10" ht="18.75" x14ac:dyDescent="0.3">
      <c r="A32" t="s">
        <v>163</v>
      </c>
      <c r="B32" s="11"/>
      <c r="C32" s="346" t="s">
        <v>62</v>
      </c>
      <c r="D32" s="29" t="s">
        <v>59</v>
      </c>
      <c r="E32" s="24" t="s">
        <v>60</v>
      </c>
      <c r="F32" s="28" t="s">
        <v>61</v>
      </c>
      <c r="G32" s="54"/>
      <c r="H32" s="112"/>
    </row>
    <row r="33" spans="1:8" ht="18.75" x14ac:dyDescent="0.3">
      <c r="B33" s="19"/>
      <c r="C33" s="352"/>
      <c r="D33" s="104">
        <v>0</v>
      </c>
      <c r="E33" s="100">
        <v>0</v>
      </c>
      <c r="F33" s="99">
        <v>0</v>
      </c>
      <c r="G33" s="100">
        <f>(D33*50)+(E33*25)+(F33*25)</f>
        <v>0</v>
      </c>
      <c r="H33" s="105" t="s">
        <v>63</v>
      </c>
    </row>
    <row r="34" spans="1:8" ht="18.75" x14ac:dyDescent="0.3">
      <c r="A34" t="s">
        <v>164</v>
      </c>
      <c r="B34" s="39"/>
      <c r="C34" s="353" t="s">
        <v>64</v>
      </c>
      <c r="D34" s="465" t="s">
        <v>65</v>
      </c>
      <c r="E34" s="466"/>
      <c r="F34" s="44">
        <v>0</v>
      </c>
      <c r="G34" s="138">
        <f>F34*100</f>
        <v>0</v>
      </c>
      <c r="H34" s="56" t="s">
        <v>90</v>
      </c>
    </row>
    <row r="35" spans="1:8" ht="18.75" x14ac:dyDescent="0.3">
      <c r="B35" s="12"/>
      <c r="C35" s="354"/>
      <c r="D35" s="446" t="s">
        <v>66</v>
      </c>
      <c r="E35" s="447"/>
      <c r="F35" s="102">
        <v>0</v>
      </c>
      <c r="G35" s="96">
        <f>F35*50</f>
        <v>0</v>
      </c>
      <c r="H35" s="106" t="s">
        <v>90</v>
      </c>
    </row>
    <row r="36" spans="1:8" ht="18.75" x14ac:dyDescent="0.3">
      <c r="B36" s="12"/>
      <c r="C36" s="354"/>
      <c r="D36" s="456" t="s">
        <v>67</v>
      </c>
      <c r="E36" s="457"/>
      <c r="F36" s="47">
        <v>0</v>
      </c>
      <c r="G36" s="47">
        <f>F36*50</f>
        <v>0</v>
      </c>
      <c r="H36" s="133" t="s">
        <v>90</v>
      </c>
    </row>
    <row r="37" spans="1:8" ht="18.75" x14ac:dyDescent="0.3">
      <c r="B37" s="16"/>
      <c r="C37" s="131"/>
      <c r="D37" s="41"/>
      <c r="E37" s="41"/>
      <c r="F37" s="17" t="s">
        <v>7</v>
      </c>
      <c r="G37" s="148">
        <f>SUM(G33:G36)</f>
        <v>0</v>
      </c>
      <c r="H37" s="131"/>
    </row>
    <row r="38" spans="1:8" ht="18.75" x14ac:dyDescent="0.3">
      <c r="B38" s="11"/>
      <c r="C38" s="355" t="s">
        <v>68</v>
      </c>
      <c r="D38" s="22" t="s">
        <v>89</v>
      </c>
      <c r="E38" s="22" t="s">
        <v>71</v>
      </c>
      <c r="F38" s="50" t="s">
        <v>72</v>
      </c>
      <c r="G38" s="54"/>
      <c r="H38" s="112"/>
    </row>
    <row r="39" spans="1:8" ht="18.75" x14ac:dyDescent="0.3">
      <c r="B39" s="13"/>
      <c r="C39" s="356" t="s">
        <v>59</v>
      </c>
      <c r="D39" s="94" t="s">
        <v>69</v>
      </c>
      <c r="E39" s="95">
        <v>0</v>
      </c>
      <c r="F39" s="107">
        <v>0</v>
      </c>
      <c r="G39" s="96">
        <f>(E39*200)+(F39*100)</f>
        <v>0</v>
      </c>
      <c r="H39" s="106" t="s">
        <v>91</v>
      </c>
    </row>
    <row r="40" spans="1:8" ht="18.75" x14ac:dyDescent="0.3">
      <c r="B40" s="13"/>
      <c r="C40" s="357"/>
      <c r="D40" s="98" t="s">
        <v>70</v>
      </c>
      <c r="E40" s="99">
        <v>0</v>
      </c>
      <c r="F40" s="108">
        <v>0</v>
      </c>
      <c r="G40" s="96">
        <f>(E40*100)+(F40*50)</f>
        <v>0</v>
      </c>
      <c r="H40" s="106" t="s">
        <v>91</v>
      </c>
    </row>
    <row r="41" spans="1:8" ht="18.75" x14ac:dyDescent="0.3">
      <c r="B41" s="13"/>
      <c r="C41" s="356" t="s">
        <v>60</v>
      </c>
      <c r="D41" s="135" t="s">
        <v>69</v>
      </c>
      <c r="E41" s="44">
        <v>0</v>
      </c>
      <c r="F41" s="136">
        <v>0</v>
      </c>
      <c r="G41" s="46">
        <f>(E41*100)+(F41*50)</f>
        <v>0</v>
      </c>
      <c r="H41" s="137" t="s">
        <v>91</v>
      </c>
    </row>
    <row r="42" spans="1:8" ht="18.75" x14ac:dyDescent="0.3">
      <c r="B42" s="13"/>
      <c r="C42" s="357"/>
      <c r="D42" s="129" t="s">
        <v>70</v>
      </c>
      <c r="E42" s="41">
        <v>0</v>
      </c>
      <c r="F42" s="48">
        <v>0</v>
      </c>
      <c r="G42" s="46">
        <f>(E42*50)+(F42*25)</f>
        <v>0</v>
      </c>
      <c r="H42" s="137" t="s">
        <v>91</v>
      </c>
    </row>
    <row r="43" spans="1:8" ht="18.75" x14ac:dyDescent="0.3">
      <c r="B43" s="13"/>
      <c r="C43" s="356" t="s">
        <v>73</v>
      </c>
      <c r="D43" s="101" t="s">
        <v>69</v>
      </c>
      <c r="E43" s="102">
        <v>0</v>
      </c>
      <c r="F43" s="102">
        <v>0</v>
      </c>
      <c r="G43" s="96">
        <f>(E43*60)+(F43*30)</f>
        <v>0</v>
      </c>
      <c r="H43" s="106" t="s">
        <v>91</v>
      </c>
    </row>
    <row r="44" spans="1:8" ht="18.75" x14ac:dyDescent="0.3">
      <c r="B44" s="13"/>
      <c r="C44" s="357"/>
      <c r="D44" s="98" t="s">
        <v>70</v>
      </c>
      <c r="E44" s="99">
        <v>0</v>
      </c>
      <c r="F44" s="108">
        <v>0</v>
      </c>
      <c r="G44" s="100">
        <f>(E44*30)+(F44*15)</f>
        <v>0</v>
      </c>
      <c r="H44" s="128" t="s">
        <v>91</v>
      </c>
    </row>
    <row r="45" spans="1:8" ht="18.75" x14ac:dyDescent="0.3">
      <c r="B45" s="19"/>
      <c r="C45" s="115"/>
      <c r="D45" s="141"/>
      <c r="E45" s="140"/>
      <c r="F45" s="143" t="s">
        <v>7</v>
      </c>
      <c r="G45" s="141">
        <f>SUM(G39:G44)</f>
        <v>0</v>
      </c>
      <c r="H45" s="127"/>
    </row>
    <row r="46" spans="1:8" ht="24" customHeight="1" x14ac:dyDescent="0.3">
      <c r="A46" s="15" t="s">
        <v>165</v>
      </c>
      <c r="B46" s="44"/>
      <c r="C46" s="358" t="s">
        <v>74</v>
      </c>
      <c r="D46" s="22" t="s">
        <v>89</v>
      </c>
      <c r="E46" s="50" t="s">
        <v>78</v>
      </c>
      <c r="F46" s="50" t="s">
        <v>79</v>
      </c>
      <c r="G46" s="113"/>
      <c r="H46" s="114"/>
    </row>
    <row r="47" spans="1:8" ht="24" customHeight="1" x14ac:dyDescent="0.3">
      <c r="A47" s="15"/>
      <c r="B47" s="40"/>
      <c r="C47" s="354"/>
      <c r="D47" s="94" t="s">
        <v>75</v>
      </c>
      <c r="E47" s="95">
        <v>0</v>
      </c>
      <c r="F47" s="109">
        <v>0</v>
      </c>
      <c r="G47" s="96">
        <f>(E47*300)+(F47*150)</f>
        <v>0</v>
      </c>
      <c r="H47" s="97" t="s">
        <v>92</v>
      </c>
    </row>
    <row r="48" spans="1:8" ht="24" customHeight="1" x14ac:dyDescent="0.3">
      <c r="A48" s="15"/>
      <c r="B48" s="40"/>
      <c r="C48" s="354"/>
      <c r="D48" s="134" t="s">
        <v>76</v>
      </c>
      <c r="E48" s="40">
        <v>0</v>
      </c>
      <c r="F48" s="45">
        <v>0</v>
      </c>
      <c r="G48" s="46">
        <f>(E48*200)+(F6*100)</f>
        <v>0</v>
      </c>
      <c r="H48" s="52" t="s">
        <v>92</v>
      </c>
    </row>
    <row r="49" spans="1:8" ht="24" customHeight="1" x14ac:dyDescent="0.3">
      <c r="A49" s="15"/>
      <c r="B49" s="40"/>
      <c r="C49" s="354"/>
      <c r="D49" s="98" t="s">
        <v>77</v>
      </c>
      <c r="E49" s="99">
        <v>0</v>
      </c>
      <c r="F49" s="108">
        <v>0</v>
      </c>
      <c r="G49" s="100">
        <f>(E49*100)+(F7*50)</f>
        <v>0</v>
      </c>
      <c r="H49" s="128" t="s">
        <v>92</v>
      </c>
    </row>
    <row r="50" spans="1:8" ht="24" customHeight="1" x14ac:dyDescent="0.3">
      <c r="A50" s="15"/>
      <c r="B50" s="40"/>
      <c r="C50" s="349"/>
      <c r="D50" s="129"/>
      <c r="E50" s="41"/>
      <c r="F50" s="144" t="s">
        <v>7</v>
      </c>
      <c r="G50" s="12">
        <f>SUM(G47:G49)</f>
        <v>0</v>
      </c>
      <c r="H50" s="132"/>
    </row>
    <row r="51" spans="1:8" ht="24" customHeight="1" x14ac:dyDescent="0.3">
      <c r="A51" s="15" t="s">
        <v>166</v>
      </c>
      <c r="B51" s="11"/>
      <c r="C51" s="346" t="s">
        <v>80</v>
      </c>
      <c r="D51" s="454" t="s">
        <v>78</v>
      </c>
      <c r="E51" s="455"/>
      <c r="F51" s="25">
        <v>0</v>
      </c>
      <c r="G51" s="31"/>
      <c r="H51" s="55" t="s">
        <v>92</v>
      </c>
    </row>
    <row r="52" spans="1:8" ht="24" customHeight="1" x14ac:dyDescent="0.3">
      <c r="A52" s="15"/>
      <c r="B52" s="14"/>
      <c r="C52" s="352"/>
      <c r="D52" s="454" t="s">
        <v>79</v>
      </c>
      <c r="E52" s="455"/>
      <c r="F52" s="23">
        <v>0</v>
      </c>
      <c r="G52" s="32">
        <f>(F51*50)+(F52*25)</f>
        <v>0</v>
      </c>
      <c r="H52" s="55" t="s">
        <v>92</v>
      </c>
    </row>
    <row r="53" spans="1:8" ht="24" customHeight="1" x14ac:dyDescent="0.3">
      <c r="A53" s="15"/>
      <c r="B53" s="39"/>
      <c r="C53" s="452" t="s">
        <v>81</v>
      </c>
      <c r="D53" s="448" t="s">
        <v>78</v>
      </c>
      <c r="E53" s="449"/>
      <c r="F53" s="43">
        <v>0</v>
      </c>
      <c r="G53" s="46"/>
      <c r="H53" s="56" t="s">
        <v>92</v>
      </c>
    </row>
    <row r="54" spans="1:8" ht="24" customHeight="1" x14ac:dyDescent="0.3">
      <c r="A54" s="15"/>
      <c r="B54" s="40"/>
      <c r="C54" s="453"/>
      <c r="D54" s="448" t="s">
        <v>79</v>
      </c>
      <c r="E54" s="449"/>
      <c r="F54" s="41">
        <v>0</v>
      </c>
      <c r="G54" s="47">
        <f>(F53*50)+(F54*25)</f>
        <v>0</v>
      </c>
      <c r="H54" s="52" t="s">
        <v>92</v>
      </c>
    </row>
    <row r="55" spans="1:8" ht="24" customHeight="1" x14ac:dyDescent="0.3">
      <c r="A55" s="15"/>
      <c r="B55" s="11"/>
      <c r="C55" s="346" t="s">
        <v>82</v>
      </c>
      <c r="D55" s="22" t="s">
        <v>89</v>
      </c>
      <c r="E55" s="22" t="s">
        <v>85</v>
      </c>
      <c r="F55" s="50" t="s">
        <v>86</v>
      </c>
      <c r="G55" s="54"/>
      <c r="H55" s="112"/>
    </row>
    <row r="56" spans="1:8" ht="24" customHeight="1" x14ac:dyDescent="0.3">
      <c r="A56" s="15"/>
      <c r="B56" s="14"/>
      <c r="C56" s="357"/>
      <c r="D56" s="110" t="s">
        <v>83</v>
      </c>
      <c r="E56" s="95">
        <v>0</v>
      </c>
      <c r="F56" s="102">
        <v>0</v>
      </c>
      <c r="G56" s="96">
        <f>(E56*150)+(F56*75)</f>
        <v>0</v>
      </c>
      <c r="H56" s="97" t="s">
        <v>241</v>
      </c>
    </row>
    <row r="57" spans="1:8" ht="24" customHeight="1" x14ac:dyDescent="0.3">
      <c r="A57" s="15"/>
      <c r="B57" s="13"/>
      <c r="C57" s="357"/>
      <c r="D57" s="129" t="s">
        <v>84</v>
      </c>
      <c r="E57" s="41">
        <v>0</v>
      </c>
      <c r="F57" s="48">
        <v>0</v>
      </c>
      <c r="G57" s="47">
        <f>(E57*300)+(F57*150)</f>
        <v>0</v>
      </c>
      <c r="H57" s="97" t="s">
        <v>241</v>
      </c>
    </row>
    <row r="58" spans="1:8" ht="24" customHeight="1" x14ac:dyDescent="0.3">
      <c r="A58" s="15"/>
      <c r="B58" s="19"/>
      <c r="C58" s="115"/>
      <c r="D58" s="142"/>
      <c r="E58" s="140"/>
      <c r="F58" s="143" t="s">
        <v>7</v>
      </c>
      <c r="G58" s="141">
        <f>SUM(G56:G57)</f>
        <v>0</v>
      </c>
      <c r="H58" s="147"/>
    </row>
    <row r="59" spans="1:8" ht="31.5" customHeight="1" x14ac:dyDescent="0.3">
      <c r="A59" s="14"/>
      <c r="B59" s="14"/>
      <c r="C59" s="359"/>
      <c r="D59" s="14"/>
      <c r="E59" s="451" t="s">
        <v>132</v>
      </c>
      <c r="F59" s="451"/>
      <c r="G59" s="163">
        <f>SUM(G13,G18,G26,G30,G37,G45,G50,G52,G54,G58)</f>
        <v>0</v>
      </c>
      <c r="H59" s="14"/>
    </row>
    <row r="60" spans="1:8" ht="29.25" customHeight="1" x14ac:dyDescent="0.3">
      <c r="E60" s="450" t="s">
        <v>136</v>
      </c>
      <c r="F60" s="450"/>
      <c r="G60" s="319">
        <f>IF(G59=0,0,IF(AND(G59&gt;1,G59&lt;481),0%+((G59-1)/192)%,IF(AND(G59&gt;480,G59&lt;961),2.5%+((G59-481)/192)%,IF(AND(G59&gt;960,G59&lt;1441),5%+((G59-961)/192)%,IF(AND(G59&gt;1440,G59&lt;1921),10%+((G59-1441)/192)%,IF(AND(G59&gt;1920,G59&lt;2400),15%+((G59-1921)/192)%,IF(G59&gt;2400,20%)))))))</f>
        <v>0</v>
      </c>
    </row>
    <row r="61" spans="1:8" ht="24" customHeight="1" x14ac:dyDescent="0.2">
      <c r="F61" s="14"/>
      <c r="G61" s="14"/>
    </row>
    <row r="62" spans="1:8" ht="24" customHeight="1" x14ac:dyDescent="0.35">
      <c r="C62" s="361" t="s">
        <v>235</v>
      </c>
      <c r="F62" s="14"/>
      <c r="G62" s="14"/>
    </row>
    <row r="63" spans="1:8" ht="24" customHeight="1" thickBot="1" x14ac:dyDescent="0.4">
      <c r="C63" s="361" t="s">
        <v>236</v>
      </c>
      <c r="F63" s="14"/>
      <c r="G63" s="38"/>
    </row>
    <row r="64" spans="1:8" ht="24" customHeight="1" thickBot="1" x14ac:dyDescent="0.25">
      <c r="C64" s="362" t="s">
        <v>250</v>
      </c>
      <c r="F64" s="14"/>
      <c r="G64" s="14"/>
    </row>
    <row r="65" spans="3:7" ht="24" customHeight="1" thickBot="1" x14ac:dyDescent="0.25">
      <c r="C65" s="363" t="s">
        <v>251</v>
      </c>
      <c r="F65" s="14"/>
      <c r="G65" s="14"/>
    </row>
    <row r="66" spans="3:7" ht="24" customHeight="1" thickBot="1" x14ac:dyDescent="0.25">
      <c r="C66" s="363" t="s">
        <v>252</v>
      </c>
      <c r="F66" s="14"/>
      <c r="G66" s="14"/>
    </row>
    <row r="67" spans="3:7" ht="24" customHeight="1" thickBot="1" x14ac:dyDescent="0.25">
      <c r="C67" s="363" t="s">
        <v>253</v>
      </c>
      <c r="F67" s="14"/>
      <c r="G67" s="14"/>
    </row>
    <row r="68" spans="3:7" ht="24" customHeight="1" thickBot="1" x14ac:dyDescent="0.25">
      <c r="C68" s="363" t="s">
        <v>254</v>
      </c>
      <c r="F68" s="14"/>
      <c r="G68" s="14"/>
    </row>
    <row r="69" spans="3:7" ht="24" customHeight="1" x14ac:dyDescent="0.2">
      <c r="F69" s="14"/>
      <c r="G69" s="14"/>
    </row>
    <row r="70" spans="3:7" ht="24" customHeight="1" x14ac:dyDescent="0.2">
      <c r="F70" s="14"/>
      <c r="G70" s="14"/>
    </row>
    <row r="71" spans="3:7" ht="24" customHeight="1" x14ac:dyDescent="0.2">
      <c r="F71" s="14"/>
      <c r="G71" s="14"/>
    </row>
    <row r="72" spans="3:7" ht="24" customHeight="1" x14ac:dyDescent="0.2">
      <c r="F72" s="14"/>
      <c r="G72" s="14"/>
    </row>
    <row r="73" spans="3:7" ht="24" customHeight="1" x14ac:dyDescent="0.2">
      <c r="F73" s="14"/>
      <c r="G73" s="14"/>
    </row>
    <row r="74" spans="3:7" ht="24" customHeight="1" x14ac:dyDescent="0.2">
      <c r="F74" s="14"/>
      <c r="G74" s="14"/>
    </row>
    <row r="75" spans="3:7" ht="24" customHeight="1" x14ac:dyDescent="0.2">
      <c r="F75" s="14"/>
      <c r="G75" s="14"/>
    </row>
    <row r="76" spans="3:7" x14ac:dyDescent="0.2">
      <c r="F76" s="14"/>
      <c r="G76" s="14"/>
    </row>
    <row r="77" spans="3:7" x14ac:dyDescent="0.2">
      <c r="F77" s="14"/>
    </row>
    <row r="78" spans="3:7" x14ac:dyDescent="0.2">
      <c r="F78" s="14"/>
    </row>
    <row r="79" spans="3:7" x14ac:dyDescent="0.2">
      <c r="F79" s="14"/>
    </row>
    <row r="80" spans="3:7" x14ac:dyDescent="0.2">
      <c r="F80" s="14"/>
    </row>
    <row r="81" spans="6:6" x14ac:dyDescent="0.2">
      <c r="F81" s="14"/>
    </row>
    <row r="82" spans="6:6" x14ac:dyDescent="0.2">
      <c r="F82" s="14"/>
    </row>
    <row r="83" spans="6:6" x14ac:dyDescent="0.2">
      <c r="F83" s="14"/>
    </row>
    <row r="84" spans="6:6" x14ac:dyDescent="0.2">
      <c r="F84" s="14"/>
    </row>
    <row r="85" spans="6:6" x14ac:dyDescent="0.2">
      <c r="F85" s="14"/>
    </row>
    <row r="86" spans="6:6" x14ac:dyDescent="0.2">
      <c r="F86" s="14"/>
    </row>
    <row r="87" spans="6:6" x14ac:dyDescent="0.2">
      <c r="F87" s="14"/>
    </row>
    <row r="88" spans="6:6" x14ac:dyDescent="0.2">
      <c r="F88" s="14"/>
    </row>
    <row r="89" spans="6:6" x14ac:dyDescent="0.2">
      <c r="F89" s="14"/>
    </row>
    <row r="90" spans="6:6" x14ac:dyDescent="0.2">
      <c r="F90" s="14"/>
    </row>
    <row r="91" spans="6:6" x14ac:dyDescent="0.2">
      <c r="F91" s="14"/>
    </row>
    <row r="92" spans="6:6" x14ac:dyDescent="0.2">
      <c r="F92" s="14"/>
    </row>
    <row r="93" spans="6:6" x14ac:dyDescent="0.2">
      <c r="F93" s="14"/>
    </row>
    <row r="94" spans="6:6" x14ac:dyDescent="0.2">
      <c r="F94" s="14"/>
    </row>
    <row r="95" spans="6:6" x14ac:dyDescent="0.2">
      <c r="F95" s="14"/>
    </row>
    <row r="96" spans="6:6" x14ac:dyDescent="0.2">
      <c r="F96" s="14"/>
    </row>
    <row r="97" spans="6:6" x14ac:dyDescent="0.2">
      <c r="F97" s="14"/>
    </row>
    <row r="98" spans="6:6" x14ac:dyDescent="0.2">
      <c r="F98" s="14"/>
    </row>
    <row r="99" spans="6:6" x14ac:dyDescent="0.2">
      <c r="F99" s="14"/>
    </row>
    <row r="100" spans="6:6" x14ac:dyDescent="0.2">
      <c r="F100" s="14"/>
    </row>
    <row r="101" spans="6:6" x14ac:dyDescent="0.2">
      <c r="F101" s="14"/>
    </row>
    <row r="102" spans="6:6" x14ac:dyDescent="0.2">
      <c r="F102" s="14"/>
    </row>
    <row r="103" spans="6:6" x14ac:dyDescent="0.2">
      <c r="F103" s="14"/>
    </row>
    <row r="104" spans="6:6" x14ac:dyDescent="0.2">
      <c r="F104" s="14"/>
    </row>
    <row r="105" spans="6:6" x14ac:dyDescent="0.2">
      <c r="F105" s="14"/>
    </row>
    <row r="106" spans="6:6" x14ac:dyDescent="0.2">
      <c r="F106" s="14"/>
    </row>
    <row r="107" spans="6:6" x14ac:dyDescent="0.2">
      <c r="F107" s="14"/>
    </row>
    <row r="108" spans="6:6" x14ac:dyDescent="0.2">
      <c r="F108" s="14"/>
    </row>
    <row r="109" spans="6:6" x14ac:dyDescent="0.2">
      <c r="F109" s="14"/>
    </row>
    <row r="110" spans="6:6" x14ac:dyDescent="0.2">
      <c r="F110" s="14"/>
    </row>
    <row r="111" spans="6:6" x14ac:dyDescent="0.2">
      <c r="F111" s="14"/>
    </row>
    <row r="112" spans="6:6" x14ac:dyDescent="0.2">
      <c r="F112" s="14"/>
    </row>
    <row r="113" spans="6:6" x14ac:dyDescent="0.2">
      <c r="F113" s="14"/>
    </row>
    <row r="114" spans="6:6" x14ac:dyDescent="0.2">
      <c r="F114" s="14"/>
    </row>
    <row r="115" spans="6:6" x14ac:dyDescent="0.2">
      <c r="F115" s="14"/>
    </row>
    <row r="116" spans="6:6" x14ac:dyDescent="0.2">
      <c r="F116" s="14"/>
    </row>
    <row r="117" spans="6:6" x14ac:dyDescent="0.2">
      <c r="F117" s="14"/>
    </row>
    <row r="118" spans="6:6" x14ac:dyDescent="0.2">
      <c r="F118" s="14"/>
    </row>
    <row r="119" spans="6:6" x14ac:dyDescent="0.2">
      <c r="F119" s="14"/>
    </row>
    <row r="120" spans="6:6" x14ac:dyDescent="0.2">
      <c r="F120" s="14"/>
    </row>
    <row r="121" spans="6:6" x14ac:dyDescent="0.2">
      <c r="F121" s="14"/>
    </row>
    <row r="122" spans="6:6" x14ac:dyDescent="0.2">
      <c r="F122" s="14"/>
    </row>
    <row r="123" spans="6:6" x14ac:dyDescent="0.2">
      <c r="F123" s="14"/>
    </row>
    <row r="124" spans="6:6" x14ac:dyDescent="0.2">
      <c r="F124" s="14"/>
    </row>
    <row r="125" spans="6:6" x14ac:dyDescent="0.2">
      <c r="F125" s="14"/>
    </row>
    <row r="126" spans="6:6" x14ac:dyDescent="0.2">
      <c r="F126" s="14"/>
    </row>
    <row r="127" spans="6:6" x14ac:dyDescent="0.2">
      <c r="F127" s="14"/>
    </row>
    <row r="128" spans="6:6" x14ac:dyDescent="0.2">
      <c r="F128" s="14"/>
    </row>
    <row r="129" spans="6:6" x14ac:dyDescent="0.2">
      <c r="F129" s="14"/>
    </row>
    <row r="130" spans="6:6" x14ac:dyDescent="0.2">
      <c r="F130" s="14"/>
    </row>
    <row r="131" spans="6:6" x14ac:dyDescent="0.2">
      <c r="F131" s="14"/>
    </row>
    <row r="132" spans="6:6" x14ac:dyDescent="0.2">
      <c r="F132" s="14"/>
    </row>
    <row r="133" spans="6:6" x14ac:dyDescent="0.2">
      <c r="F133" s="14"/>
    </row>
    <row r="134" spans="6:6" x14ac:dyDescent="0.2">
      <c r="F134" s="14"/>
    </row>
    <row r="135" spans="6:6" x14ac:dyDescent="0.2">
      <c r="F135" s="14"/>
    </row>
    <row r="136" spans="6:6" x14ac:dyDescent="0.2">
      <c r="F136" s="14"/>
    </row>
    <row r="137" spans="6:6" x14ac:dyDescent="0.2">
      <c r="F137" s="14"/>
    </row>
    <row r="138" spans="6:6" x14ac:dyDescent="0.2">
      <c r="F138" s="14"/>
    </row>
    <row r="139" spans="6:6" x14ac:dyDescent="0.2">
      <c r="F139" s="14"/>
    </row>
    <row r="140" spans="6:6" x14ac:dyDescent="0.2">
      <c r="F140" s="14"/>
    </row>
    <row r="141" spans="6:6" x14ac:dyDescent="0.2">
      <c r="F141" s="14"/>
    </row>
    <row r="142" spans="6:6" x14ac:dyDescent="0.2">
      <c r="F142" s="14"/>
    </row>
    <row r="143" spans="6:6" x14ac:dyDescent="0.2">
      <c r="F143" s="14"/>
    </row>
    <row r="144" spans="6:6" x14ac:dyDescent="0.2">
      <c r="F144" s="14"/>
    </row>
    <row r="145" spans="6:6" x14ac:dyDescent="0.2">
      <c r="F145" s="14"/>
    </row>
    <row r="146" spans="6:6" x14ac:dyDescent="0.2">
      <c r="F146" s="14"/>
    </row>
    <row r="147" spans="6:6" x14ac:dyDescent="0.2">
      <c r="F147" s="14"/>
    </row>
    <row r="148" spans="6:6" x14ac:dyDescent="0.2">
      <c r="F148" s="14"/>
    </row>
    <row r="149" spans="6:6" x14ac:dyDescent="0.2">
      <c r="F149" s="14"/>
    </row>
    <row r="150" spans="6:6" x14ac:dyDescent="0.2">
      <c r="F150" s="14"/>
    </row>
    <row r="151" spans="6:6" x14ac:dyDescent="0.2">
      <c r="F151" s="14"/>
    </row>
    <row r="152" spans="6:6" x14ac:dyDescent="0.2">
      <c r="F152" s="14"/>
    </row>
    <row r="153" spans="6:6" x14ac:dyDescent="0.2">
      <c r="F153" s="14"/>
    </row>
    <row r="154" spans="6:6" x14ac:dyDescent="0.2">
      <c r="F154" s="14"/>
    </row>
    <row r="155" spans="6:6" x14ac:dyDescent="0.2">
      <c r="F155" s="14"/>
    </row>
    <row r="156" spans="6:6" x14ac:dyDescent="0.2">
      <c r="F156" s="14"/>
    </row>
    <row r="157" spans="6:6" x14ac:dyDescent="0.2">
      <c r="F157" s="14"/>
    </row>
    <row r="158" spans="6:6" x14ac:dyDescent="0.2">
      <c r="F158" s="14"/>
    </row>
    <row r="159" spans="6:6" x14ac:dyDescent="0.2">
      <c r="F159" s="14"/>
    </row>
    <row r="160" spans="6:6" x14ac:dyDescent="0.2">
      <c r="F160" s="14"/>
    </row>
    <row r="161" spans="6:6" x14ac:dyDescent="0.2">
      <c r="F161" s="14"/>
    </row>
    <row r="162" spans="6:6" x14ac:dyDescent="0.2">
      <c r="F162" s="14"/>
    </row>
    <row r="163" spans="6:6" x14ac:dyDescent="0.2">
      <c r="F163" s="14"/>
    </row>
    <row r="164" spans="6:6" x14ac:dyDescent="0.2">
      <c r="F164" s="14"/>
    </row>
    <row r="165" spans="6:6" x14ac:dyDescent="0.2">
      <c r="F165" s="14"/>
    </row>
    <row r="166" spans="6:6" x14ac:dyDescent="0.2">
      <c r="F166" s="14"/>
    </row>
    <row r="167" spans="6:6" x14ac:dyDescent="0.2">
      <c r="F167" s="14"/>
    </row>
    <row r="168" spans="6:6" x14ac:dyDescent="0.2">
      <c r="F168" s="14"/>
    </row>
    <row r="169" spans="6:6" x14ac:dyDescent="0.2">
      <c r="F169" s="14"/>
    </row>
    <row r="170" spans="6:6" x14ac:dyDescent="0.2">
      <c r="F170" s="14"/>
    </row>
    <row r="171" spans="6:6" x14ac:dyDescent="0.2">
      <c r="F171" s="14"/>
    </row>
    <row r="172" spans="6:6" x14ac:dyDescent="0.2">
      <c r="F172" s="14"/>
    </row>
    <row r="173" spans="6:6" x14ac:dyDescent="0.2">
      <c r="F173" s="14"/>
    </row>
    <row r="174" spans="6:6" x14ac:dyDescent="0.2">
      <c r="F174" s="14"/>
    </row>
    <row r="175" spans="6:6" x14ac:dyDescent="0.2">
      <c r="F175" s="14"/>
    </row>
    <row r="176" spans="6:6" x14ac:dyDescent="0.2">
      <c r="F176" s="14"/>
    </row>
    <row r="177" spans="6:6" x14ac:dyDescent="0.2">
      <c r="F177" s="14"/>
    </row>
    <row r="178" spans="6:6" x14ac:dyDescent="0.2">
      <c r="F178" s="14"/>
    </row>
    <row r="179" spans="6:6" x14ac:dyDescent="0.2">
      <c r="F179" s="14"/>
    </row>
    <row r="180" spans="6:6" x14ac:dyDescent="0.2">
      <c r="F180" s="14"/>
    </row>
    <row r="181" spans="6:6" x14ac:dyDescent="0.2">
      <c r="F181" s="14"/>
    </row>
    <row r="182" spans="6:6" x14ac:dyDescent="0.2">
      <c r="F182" s="14"/>
    </row>
    <row r="183" spans="6:6" x14ac:dyDescent="0.2">
      <c r="F183" s="14"/>
    </row>
    <row r="184" spans="6:6" x14ac:dyDescent="0.2">
      <c r="F184" s="14"/>
    </row>
    <row r="185" spans="6:6" x14ac:dyDescent="0.2">
      <c r="F185" s="14"/>
    </row>
    <row r="186" spans="6:6" x14ac:dyDescent="0.2">
      <c r="F186" s="14"/>
    </row>
    <row r="187" spans="6:6" x14ac:dyDescent="0.2">
      <c r="F187" s="14"/>
    </row>
    <row r="188" spans="6:6" x14ac:dyDescent="0.2">
      <c r="F188" s="14"/>
    </row>
    <row r="189" spans="6:6" x14ac:dyDescent="0.2">
      <c r="F189" s="14"/>
    </row>
    <row r="190" spans="6:6" x14ac:dyDescent="0.2">
      <c r="F190" s="14"/>
    </row>
    <row r="191" spans="6:6" x14ac:dyDescent="0.2">
      <c r="F191" s="14"/>
    </row>
    <row r="192" spans="6:6" x14ac:dyDescent="0.2">
      <c r="F192" s="14"/>
    </row>
    <row r="193" spans="6:6" x14ac:dyDescent="0.2">
      <c r="F193" s="14"/>
    </row>
    <row r="194" spans="6:6" x14ac:dyDescent="0.2">
      <c r="F194" s="14"/>
    </row>
    <row r="195" spans="6:6" x14ac:dyDescent="0.2">
      <c r="F195" s="14"/>
    </row>
    <row r="196" spans="6:6" x14ac:dyDescent="0.2">
      <c r="F196" s="14"/>
    </row>
    <row r="197" spans="6:6" x14ac:dyDescent="0.2">
      <c r="F197" s="14"/>
    </row>
    <row r="198" spans="6:6" x14ac:dyDescent="0.2">
      <c r="F198" s="14"/>
    </row>
    <row r="199" spans="6:6" x14ac:dyDescent="0.2">
      <c r="F199" s="14"/>
    </row>
    <row r="200" spans="6:6" x14ac:dyDescent="0.2">
      <c r="F200" s="14"/>
    </row>
    <row r="201" spans="6:6" x14ac:dyDescent="0.2">
      <c r="F201" s="14"/>
    </row>
    <row r="202" spans="6:6" x14ac:dyDescent="0.2">
      <c r="F202" s="14"/>
    </row>
    <row r="203" spans="6:6" x14ac:dyDescent="0.2">
      <c r="F203" s="14"/>
    </row>
    <row r="204" spans="6:6" x14ac:dyDescent="0.2">
      <c r="F204" s="14"/>
    </row>
    <row r="205" spans="6:6" x14ac:dyDescent="0.2">
      <c r="F205" s="14"/>
    </row>
  </sheetData>
  <mergeCells count="30">
    <mergeCell ref="B4:H4"/>
    <mergeCell ref="B6:C6"/>
    <mergeCell ref="B7:C7"/>
    <mergeCell ref="B8:C8"/>
    <mergeCell ref="D34:E34"/>
    <mergeCell ref="H10:J10"/>
    <mergeCell ref="H6:J6"/>
    <mergeCell ref="H7:J7"/>
    <mergeCell ref="H8:J8"/>
    <mergeCell ref="H9:J9"/>
    <mergeCell ref="H11:J11"/>
    <mergeCell ref="H12:J12"/>
    <mergeCell ref="H17:J17"/>
    <mergeCell ref="H18:J18"/>
    <mergeCell ref="C19:C20"/>
    <mergeCell ref="C27:C29"/>
    <mergeCell ref="D35:E35"/>
    <mergeCell ref="D54:E54"/>
    <mergeCell ref="E60:F60"/>
    <mergeCell ref="E59:F59"/>
    <mergeCell ref="C53:C54"/>
    <mergeCell ref="D51:E51"/>
    <mergeCell ref="D52:E52"/>
    <mergeCell ref="D53:E53"/>
    <mergeCell ref="D36:E36"/>
    <mergeCell ref="B31:C31"/>
    <mergeCell ref="H13:J13"/>
    <mergeCell ref="H14:J14"/>
    <mergeCell ref="H15:J15"/>
    <mergeCell ref="H16:J1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4:H50"/>
  <sheetViews>
    <sheetView showGridLines="0" zoomScale="83" zoomScaleNormal="83" workbookViewId="0">
      <selection activeCell="G7" sqref="G7:G8"/>
    </sheetView>
  </sheetViews>
  <sheetFormatPr defaultColWidth="9.125" defaultRowHeight="24" customHeight="1" x14ac:dyDescent="0.3"/>
  <cols>
    <col min="1" max="1" width="9.125" style="59"/>
    <col min="2" max="2" width="1.75" style="59" customWidth="1"/>
    <col min="3" max="3" width="48.5" style="59" customWidth="1"/>
    <col min="4" max="4" width="13.5" style="59" customWidth="1"/>
    <col min="5" max="5" width="27.75" style="59" customWidth="1"/>
    <col min="6" max="6" width="25.875" style="59" customWidth="1"/>
    <col min="7" max="7" width="18.875" style="59" customWidth="1"/>
    <col min="8" max="8" width="27.5" style="59" customWidth="1"/>
    <col min="9" max="16384" width="9.125" style="59"/>
  </cols>
  <sheetData>
    <row r="4" spans="1:8" ht="24" customHeight="1" x14ac:dyDescent="0.35">
      <c r="B4" s="458" t="s">
        <v>96</v>
      </c>
      <c r="C4" s="458"/>
      <c r="D4" s="458"/>
      <c r="E4" s="458"/>
      <c r="F4" s="458"/>
      <c r="G4" s="458"/>
      <c r="H4" s="458"/>
    </row>
    <row r="5" spans="1:8" ht="12.75" customHeight="1" x14ac:dyDescent="0.3"/>
    <row r="6" spans="1:8" ht="24" customHeight="1" x14ac:dyDescent="0.3">
      <c r="B6" s="493" t="s">
        <v>0</v>
      </c>
      <c r="C6" s="494"/>
      <c r="D6" s="60"/>
      <c r="E6" s="476" t="s">
        <v>3</v>
      </c>
      <c r="F6" s="477"/>
      <c r="G6" s="61" t="s">
        <v>1</v>
      </c>
      <c r="H6" s="61" t="s">
        <v>100</v>
      </c>
    </row>
    <row r="7" spans="1:8" ht="24" customHeight="1" x14ac:dyDescent="0.3">
      <c r="A7" s="59" t="s">
        <v>167</v>
      </c>
      <c r="B7" s="67"/>
      <c r="C7" s="369" t="s">
        <v>268</v>
      </c>
      <c r="D7" s="370"/>
      <c r="E7" s="498" t="s">
        <v>97</v>
      </c>
      <c r="F7" s="499"/>
      <c r="G7" s="488">
        <f>E8*10</f>
        <v>0</v>
      </c>
      <c r="H7" s="478" t="s">
        <v>101</v>
      </c>
    </row>
    <row r="8" spans="1:8" ht="24" customHeight="1" x14ac:dyDescent="0.3">
      <c r="B8" s="69"/>
      <c r="C8" s="371" t="s">
        <v>269</v>
      </c>
      <c r="D8" s="372"/>
      <c r="E8" s="482"/>
      <c r="F8" s="483"/>
      <c r="G8" s="489"/>
      <c r="H8" s="479"/>
    </row>
    <row r="9" spans="1:8" ht="24" customHeight="1" x14ac:dyDescent="0.3">
      <c r="B9" s="73"/>
      <c r="C9" s="331" t="s">
        <v>270</v>
      </c>
      <c r="D9" s="329"/>
      <c r="E9" s="500"/>
      <c r="F9" s="501"/>
      <c r="G9" s="330">
        <f>E9</f>
        <v>0</v>
      </c>
      <c r="H9" s="320"/>
    </row>
    <row r="10" spans="1:8" ht="24" customHeight="1" x14ac:dyDescent="0.3">
      <c r="A10" s="59" t="s">
        <v>168</v>
      </c>
      <c r="B10" s="5"/>
      <c r="C10" s="58" t="s">
        <v>102</v>
      </c>
      <c r="D10" s="62"/>
      <c r="E10" s="85" t="s">
        <v>89</v>
      </c>
      <c r="F10" s="85" t="s">
        <v>99</v>
      </c>
      <c r="G10" s="35"/>
      <c r="H10" s="367" t="s">
        <v>266</v>
      </c>
    </row>
    <row r="11" spans="1:8" ht="24" customHeight="1" x14ac:dyDescent="0.3">
      <c r="B11" s="5"/>
      <c r="C11" s="58"/>
      <c r="D11" s="58"/>
      <c r="E11" s="2" t="s">
        <v>105</v>
      </c>
      <c r="F11" s="7">
        <v>0</v>
      </c>
      <c r="G11" s="5"/>
      <c r="H11" s="367"/>
    </row>
    <row r="12" spans="1:8" ht="24" customHeight="1" x14ac:dyDescent="0.3">
      <c r="B12" s="5"/>
      <c r="C12" s="58"/>
      <c r="D12" s="58"/>
      <c r="E12" s="76" t="s">
        <v>106</v>
      </c>
      <c r="F12" s="78">
        <v>0</v>
      </c>
      <c r="G12" s="5"/>
      <c r="H12" s="367"/>
    </row>
    <row r="13" spans="1:8" ht="24" customHeight="1" x14ac:dyDescent="0.3">
      <c r="B13" s="5"/>
      <c r="C13" s="58"/>
      <c r="D13" s="58"/>
      <c r="E13" s="3" t="s">
        <v>104</v>
      </c>
      <c r="F13" s="7">
        <v>0</v>
      </c>
      <c r="G13" s="5"/>
      <c r="H13" s="367"/>
    </row>
    <row r="14" spans="1:8" ht="24" customHeight="1" x14ac:dyDescent="0.3">
      <c r="B14" s="5"/>
      <c r="C14" s="58"/>
      <c r="D14" s="58"/>
      <c r="E14" s="71" t="s">
        <v>98</v>
      </c>
      <c r="F14" s="164">
        <v>0</v>
      </c>
      <c r="G14" s="5"/>
      <c r="H14" s="367"/>
    </row>
    <row r="15" spans="1:8" ht="24" customHeight="1" x14ac:dyDescent="0.3">
      <c r="B15" s="6"/>
      <c r="C15" s="63"/>
      <c r="D15" s="63"/>
      <c r="E15" s="484" t="s">
        <v>7</v>
      </c>
      <c r="F15" s="485"/>
      <c r="G15" s="6">
        <f>(F11*400)+(F12*200)+(F13*100)+(F14*50)</f>
        <v>0</v>
      </c>
      <c r="H15" s="367"/>
    </row>
    <row r="16" spans="1:8" ht="24" customHeight="1" x14ac:dyDescent="0.3">
      <c r="B16" s="73"/>
      <c r="C16" s="506" t="s">
        <v>103</v>
      </c>
      <c r="D16" s="68"/>
      <c r="E16" s="85" t="s">
        <v>89</v>
      </c>
      <c r="F16" s="85" t="s">
        <v>99</v>
      </c>
      <c r="G16" s="73"/>
      <c r="H16" s="366" t="s">
        <v>267</v>
      </c>
    </row>
    <row r="17" spans="2:8" ht="24" customHeight="1" x14ac:dyDescent="0.3">
      <c r="B17" s="73"/>
      <c r="C17" s="507"/>
      <c r="D17" s="75"/>
      <c r="E17" s="76" t="s">
        <v>105</v>
      </c>
      <c r="F17" s="77"/>
      <c r="G17" s="73"/>
      <c r="H17" s="366"/>
    </row>
    <row r="18" spans="2:8" ht="24" customHeight="1" x14ac:dyDescent="0.3">
      <c r="B18" s="73"/>
      <c r="C18" s="507"/>
      <c r="D18" s="75"/>
      <c r="E18" s="87" t="s">
        <v>106</v>
      </c>
      <c r="F18" s="57"/>
      <c r="G18" s="73"/>
      <c r="H18" s="366"/>
    </row>
    <row r="19" spans="2:8" ht="24" customHeight="1" x14ac:dyDescent="0.3">
      <c r="B19" s="73"/>
      <c r="C19" s="507"/>
      <c r="D19" s="75"/>
      <c r="E19" s="76" t="s">
        <v>104</v>
      </c>
      <c r="F19" s="77">
        <v>0</v>
      </c>
      <c r="G19" s="73"/>
      <c r="H19" s="366"/>
    </row>
    <row r="20" spans="2:8" ht="24" customHeight="1" x14ac:dyDescent="0.3">
      <c r="B20" s="73"/>
      <c r="C20" s="507"/>
      <c r="D20" s="75"/>
      <c r="E20" s="92" t="s">
        <v>98</v>
      </c>
      <c r="F20" s="93"/>
      <c r="G20" s="73"/>
      <c r="H20" s="366"/>
    </row>
    <row r="21" spans="2:8" ht="24" customHeight="1" x14ac:dyDescent="0.3">
      <c r="B21" s="73"/>
      <c r="C21" s="224"/>
      <c r="D21" s="79"/>
      <c r="E21" s="486" t="s">
        <v>7</v>
      </c>
      <c r="F21" s="487"/>
      <c r="G21" s="71">
        <f>(F17*300)+(F18*200)+(F19*100)+(F20*50)</f>
        <v>0</v>
      </c>
      <c r="H21" s="366"/>
    </row>
    <row r="22" spans="2:8" ht="33.6" customHeight="1" x14ac:dyDescent="0.3">
      <c r="B22" s="35"/>
      <c r="C22" s="504" t="s">
        <v>242</v>
      </c>
      <c r="D22" s="36"/>
      <c r="E22" s="85" t="s">
        <v>89</v>
      </c>
      <c r="F22" s="85" t="s">
        <v>99</v>
      </c>
      <c r="G22" s="87"/>
      <c r="H22" s="490" t="s">
        <v>122</v>
      </c>
    </row>
    <row r="23" spans="2:8" ht="24" customHeight="1" x14ac:dyDescent="0.3">
      <c r="B23" s="5"/>
      <c r="C23" s="505"/>
      <c r="D23" s="37"/>
      <c r="E23" s="3" t="s">
        <v>105</v>
      </c>
      <c r="F23" s="3">
        <v>0</v>
      </c>
      <c r="G23" s="87"/>
      <c r="H23" s="491"/>
    </row>
    <row r="24" spans="2:8" ht="24" customHeight="1" x14ac:dyDescent="0.3">
      <c r="B24" s="5"/>
      <c r="C24" s="505"/>
      <c r="D24" s="58"/>
      <c r="E24" s="76" t="s">
        <v>106</v>
      </c>
      <c r="F24" s="76">
        <v>0</v>
      </c>
      <c r="G24" s="87"/>
      <c r="H24" s="491"/>
    </row>
    <row r="25" spans="2:8" ht="24" customHeight="1" x14ac:dyDescent="0.3">
      <c r="B25" s="5"/>
      <c r="C25" s="58"/>
      <c r="D25" s="58"/>
      <c r="E25" s="3" t="s">
        <v>104</v>
      </c>
      <c r="F25" s="3">
        <v>0</v>
      </c>
      <c r="G25" s="87"/>
      <c r="H25" s="491"/>
    </row>
    <row r="26" spans="2:8" ht="24" customHeight="1" x14ac:dyDescent="0.3">
      <c r="B26" s="5"/>
      <c r="C26" s="58"/>
      <c r="D26" s="58"/>
      <c r="E26" s="76" t="s">
        <v>98</v>
      </c>
      <c r="F26" s="71">
        <v>0</v>
      </c>
      <c r="G26" s="87"/>
      <c r="H26" s="491"/>
    </row>
    <row r="27" spans="2:8" ht="24" customHeight="1" x14ac:dyDescent="0.3">
      <c r="B27" s="5"/>
      <c r="C27" s="58"/>
      <c r="D27" s="63"/>
      <c r="E27" s="480" t="s">
        <v>7</v>
      </c>
      <c r="F27" s="481"/>
      <c r="G27" s="92">
        <f>(F23*300)+(F24*200)+(F25*100)+(F26*50)</f>
        <v>0</v>
      </c>
      <c r="H27" s="492"/>
    </row>
    <row r="28" spans="2:8" ht="24" customHeight="1" x14ac:dyDescent="0.3">
      <c r="B28" s="67"/>
      <c r="C28" s="508" t="s">
        <v>243</v>
      </c>
      <c r="D28" s="495" t="s">
        <v>109</v>
      </c>
      <c r="E28" s="80" t="s">
        <v>112</v>
      </c>
      <c r="F28" s="81">
        <v>0</v>
      </c>
      <c r="G28" s="74"/>
      <c r="H28" s="366" t="s">
        <v>117</v>
      </c>
    </row>
    <row r="29" spans="2:8" ht="24" customHeight="1" x14ac:dyDescent="0.3">
      <c r="B29" s="73"/>
      <c r="C29" s="509"/>
      <c r="D29" s="496"/>
      <c r="E29" s="86" t="s">
        <v>110</v>
      </c>
      <c r="F29" s="57">
        <v>0</v>
      </c>
      <c r="G29" s="76"/>
      <c r="H29" s="366"/>
    </row>
    <row r="30" spans="2:8" ht="24" customHeight="1" x14ac:dyDescent="0.3">
      <c r="B30" s="73"/>
      <c r="C30" s="509"/>
      <c r="D30" s="497"/>
      <c r="E30" s="83" t="s">
        <v>111</v>
      </c>
      <c r="F30" s="84">
        <v>0</v>
      </c>
      <c r="G30" s="76"/>
      <c r="H30" s="366"/>
    </row>
    <row r="31" spans="2:8" ht="24" customHeight="1" x14ac:dyDescent="0.3">
      <c r="B31" s="73"/>
      <c r="C31" s="509"/>
      <c r="D31" s="495" t="s">
        <v>107</v>
      </c>
      <c r="E31" s="88" t="s">
        <v>108</v>
      </c>
      <c r="F31" s="89">
        <v>0</v>
      </c>
      <c r="G31" s="76"/>
      <c r="H31" s="366"/>
    </row>
    <row r="32" spans="2:8" ht="24" customHeight="1" x14ac:dyDescent="0.3">
      <c r="B32" s="73"/>
      <c r="C32" s="225"/>
      <c r="D32" s="496"/>
      <c r="E32" s="82" t="s">
        <v>60</v>
      </c>
      <c r="F32" s="77">
        <v>0</v>
      </c>
      <c r="G32" s="76"/>
      <c r="H32" s="366"/>
    </row>
    <row r="33" spans="2:8" ht="24" customHeight="1" x14ac:dyDescent="0.3">
      <c r="B33" s="73"/>
      <c r="C33" s="225"/>
      <c r="D33" s="497"/>
      <c r="E33" s="90" t="s">
        <v>113</v>
      </c>
      <c r="F33" s="91">
        <v>0</v>
      </c>
      <c r="G33" s="76"/>
      <c r="H33" s="366"/>
    </row>
    <row r="34" spans="2:8" ht="24" customHeight="1" x14ac:dyDescent="0.3">
      <c r="B34" s="73"/>
      <c r="C34" s="226"/>
      <c r="D34" s="70"/>
      <c r="E34" s="486" t="s">
        <v>7</v>
      </c>
      <c r="F34" s="487"/>
      <c r="G34" s="71">
        <f>(F28*200)+(F29*150)+(F30*100)+(F31*300)+(F32*250)+(F33*200)</f>
        <v>0</v>
      </c>
      <c r="H34" s="366"/>
    </row>
    <row r="35" spans="2:8" ht="24" customHeight="1" x14ac:dyDescent="0.3">
      <c r="B35" s="35"/>
      <c r="C35" s="504" t="s">
        <v>244</v>
      </c>
      <c r="D35" s="66"/>
      <c r="E35" s="123" t="s">
        <v>120</v>
      </c>
      <c r="F35" s="124" t="s">
        <v>121</v>
      </c>
      <c r="G35" s="2"/>
      <c r="H35" s="368" t="s">
        <v>116</v>
      </c>
    </row>
    <row r="36" spans="2:8" ht="24" customHeight="1" x14ac:dyDescent="0.3">
      <c r="B36" s="5"/>
      <c r="C36" s="505"/>
      <c r="D36" s="117" t="s">
        <v>59</v>
      </c>
      <c r="E36" s="121"/>
      <c r="F36" s="122"/>
      <c r="G36" s="3"/>
      <c r="H36" s="368"/>
    </row>
    <row r="37" spans="2:8" ht="24" customHeight="1" x14ac:dyDescent="0.3">
      <c r="B37" s="5"/>
      <c r="C37" s="505"/>
      <c r="D37" s="120" t="s">
        <v>60</v>
      </c>
      <c r="E37" s="364"/>
      <c r="F37" s="365"/>
      <c r="G37" s="3"/>
      <c r="H37" s="368"/>
    </row>
    <row r="38" spans="2:8" ht="24" customHeight="1" x14ac:dyDescent="0.3">
      <c r="B38" s="5"/>
      <c r="C38" s="64"/>
      <c r="D38" s="116" t="s">
        <v>115</v>
      </c>
      <c r="E38" s="116">
        <v>0</v>
      </c>
      <c r="F38" s="116">
        <v>0</v>
      </c>
      <c r="G38" s="3"/>
      <c r="H38" s="368"/>
    </row>
    <row r="39" spans="2:8" ht="24" customHeight="1" x14ac:dyDescent="0.3">
      <c r="B39" s="5"/>
      <c r="C39" s="64"/>
      <c r="D39" s="119" t="s">
        <v>114</v>
      </c>
      <c r="E39" s="72">
        <v>0</v>
      </c>
      <c r="F39" s="118">
        <v>0</v>
      </c>
      <c r="G39" s="3"/>
      <c r="H39" s="368"/>
    </row>
    <row r="40" spans="2:8" ht="24" customHeight="1" x14ac:dyDescent="0.3">
      <c r="B40" s="6"/>
      <c r="C40" s="65"/>
      <c r="D40" s="65"/>
      <c r="E40" s="480" t="s">
        <v>7</v>
      </c>
      <c r="F40" s="481"/>
      <c r="G40" s="4">
        <f>(E36*600)+(F36*300)+(E38*300)+(E39*200)+(F38*150)+(F39*100)</f>
        <v>0</v>
      </c>
      <c r="H40" s="368"/>
    </row>
    <row r="41" spans="2:8" ht="24" customHeight="1" x14ac:dyDescent="0.3">
      <c r="C41" s="64"/>
      <c r="E41" s="502" t="s">
        <v>132</v>
      </c>
      <c r="F41" s="502"/>
      <c r="G41" s="160">
        <f>SUM(G40,G34,G27,G21,G15,G9,G7)</f>
        <v>0</v>
      </c>
    </row>
    <row r="42" spans="2:8" ht="24" customHeight="1" x14ac:dyDescent="0.3">
      <c r="C42" s="64"/>
      <c r="E42" s="503" t="s">
        <v>137</v>
      </c>
      <c r="F42" s="503"/>
      <c r="G42" s="317">
        <f>IF(G41=0,0,IF(AND(G41&gt;1,G41&lt;541),0%+((G41-1)/216)%,IF(AND(G41&gt;540,G41&lt;1081),2.5%+((G41-541)/216)%,IF(AND(G41&gt;1080,G41&lt;1621),5%+((G41-1081)/216)%,IF(AND(G41&gt;1620,G41&lt;2161),10%+((G41-1621)/216)%,IF(AND(G41&gt;2160,G41&lt;2700),15%+((G41-2160)/216)%,IF(G41&gt;2700,20%)))))))</f>
        <v>0</v>
      </c>
    </row>
    <row r="43" spans="2:8" ht="24" customHeight="1" x14ac:dyDescent="0.3">
      <c r="C43" s="64"/>
    </row>
    <row r="44" spans="2:8" ht="24" customHeight="1" x14ac:dyDescent="0.35">
      <c r="C44" s="315" t="s">
        <v>235</v>
      </c>
    </row>
    <row r="45" spans="2:8" ht="24" customHeight="1" x14ac:dyDescent="0.35">
      <c r="C45" s="315" t="s">
        <v>236</v>
      </c>
    </row>
    <row r="46" spans="2:8" ht="24" customHeight="1" x14ac:dyDescent="0.3">
      <c r="C46" s="335" t="s">
        <v>255</v>
      </c>
      <c r="D46" s="336"/>
    </row>
    <row r="47" spans="2:8" ht="24" customHeight="1" x14ac:dyDescent="0.3">
      <c r="C47" s="335" t="s">
        <v>256</v>
      </c>
      <c r="D47" s="336"/>
    </row>
    <row r="48" spans="2:8" ht="24" customHeight="1" x14ac:dyDescent="0.3">
      <c r="C48" s="335" t="s">
        <v>257</v>
      </c>
      <c r="D48" s="336"/>
    </row>
    <row r="49" spans="3:4" ht="24" customHeight="1" x14ac:dyDescent="0.3">
      <c r="C49" s="335" t="s">
        <v>258</v>
      </c>
      <c r="D49" s="336"/>
    </row>
    <row r="50" spans="3:4" ht="24" customHeight="1" x14ac:dyDescent="0.3">
      <c r="C50" s="335" t="s">
        <v>259</v>
      </c>
      <c r="D50" s="336"/>
    </row>
  </sheetData>
  <mergeCells count="22">
    <mergeCell ref="E41:F41"/>
    <mergeCell ref="E42:F42"/>
    <mergeCell ref="C22:C24"/>
    <mergeCell ref="C16:C20"/>
    <mergeCell ref="C28:C31"/>
    <mergeCell ref="C35:C37"/>
    <mergeCell ref="E6:F6"/>
    <mergeCell ref="H7:H8"/>
    <mergeCell ref="E40:F40"/>
    <mergeCell ref="B4:H4"/>
    <mergeCell ref="E8:F8"/>
    <mergeCell ref="E15:F15"/>
    <mergeCell ref="E34:F34"/>
    <mergeCell ref="G7:G8"/>
    <mergeCell ref="H22:H27"/>
    <mergeCell ref="B6:C6"/>
    <mergeCell ref="E27:F27"/>
    <mergeCell ref="E21:F21"/>
    <mergeCell ref="D28:D30"/>
    <mergeCell ref="D31:D33"/>
    <mergeCell ref="E7:F7"/>
    <mergeCell ref="E9:F9"/>
  </mergeCells>
  <pageMargins left="0.7" right="0.7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8:G27"/>
  <sheetViews>
    <sheetView topLeftCell="A22" workbookViewId="0">
      <selection activeCell="F24" sqref="F24"/>
    </sheetView>
  </sheetViews>
  <sheetFormatPr defaultColWidth="8.75" defaultRowHeight="18.75" x14ac:dyDescent="0.3"/>
  <cols>
    <col min="1" max="2" width="8.75" style="59"/>
    <col min="3" max="3" width="47.5" style="59" customWidth="1"/>
    <col min="4" max="4" width="19.75" style="59" customWidth="1"/>
    <col min="5" max="6" width="8.75" style="59"/>
    <col min="7" max="7" width="41.125" style="59" customWidth="1"/>
    <col min="8" max="16384" width="8.75" style="59"/>
  </cols>
  <sheetData>
    <row r="8" spans="2:7" ht="19.5" thickBot="1" x14ac:dyDescent="0.35">
      <c r="B8" s="493" t="s">
        <v>217</v>
      </c>
      <c r="C8" s="494"/>
      <c r="D8" s="306"/>
      <c r="E8" s="295"/>
      <c r="F8" s="296" t="s">
        <v>223</v>
      </c>
      <c r="G8" s="297"/>
    </row>
    <row r="9" spans="2:7" ht="19.5" thickBot="1" x14ac:dyDescent="0.35">
      <c r="B9" s="67"/>
      <c r="C9" s="513" t="s">
        <v>218</v>
      </c>
      <c r="D9" s="513"/>
      <c r="E9" s="77"/>
      <c r="F9" s="286"/>
      <c r="G9" s="78" t="s">
        <v>225</v>
      </c>
    </row>
    <row r="10" spans="2:7" x14ac:dyDescent="0.3">
      <c r="B10" s="69"/>
      <c r="C10" s="514"/>
      <c r="D10" s="514"/>
      <c r="E10" s="84"/>
      <c r="F10" s="84"/>
      <c r="G10" s="164"/>
    </row>
    <row r="11" spans="2:7" ht="45.95" customHeight="1" x14ac:dyDescent="0.3">
      <c r="B11" s="5"/>
      <c r="C11" s="291" t="s">
        <v>275</v>
      </c>
      <c r="D11" s="512"/>
      <c r="E11" s="512"/>
      <c r="F11" s="64"/>
      <c r="G11" s="7"/>
    </row>
    <row r="12" spans="2:7" ht="54" customHeight="1" x14ac:dyDescent="0.3">
      <c r="B12" s="5"/>
      <c r="C12" s="58" t="s">
        <v>276</v>
      </c>
      <c r="D12" s="515" t="b">
        <v>0</v>
      </c>
      <c r="E12" s="516"/>
      <c r="F12" s="322">
        <f>IF(D12,D12*10,0)</f>
        <v>0</v>
      </c>
      <c r="G12" s="374" t="s">
        <v>237</v>
      </c>
    </row>
    <row r="13" spans="2:7" x14ac:dyDescent="0.3">
      <c r="B13" s="5"/>
      <c r="C13" s="64" t="s">
        <v>219</v>
      </c>
      <c r="D13" s="515" t="b">
        <v>0</v>
      </c>
      <c r="E13" s="516"/>
      <c r="F13" s="322">
        <f>IF(D13,D13*10,0)</f>
        <v>0</v>
      </c>
      <c r="G13" s="374" t="s">
        <v>238</v>
      </c>
    </row>
    <row r="14" spans="2:7" x14ac:dyDescent="0.3">
      <c r="B14" s="5"/>
      <c r="C14" s="64" t="s">
        <v>220</v>
      </c>
      <c r="D14" s="515" t="b">
        <v>0</v>
      </c>
      <c r="E14" s="516"/>
      <c r="F14" s="322">
        <f>IF(D14,D14*10,0)</f>
        <v>0</v>
      </c>
      <c r="G14" s="374" t="s">
        <v>239</v>
      </c>
    </row>
    <row r="15" spans="2:7" ht="19.5" thickBot="1" x14ac:dyDescent="0.35">
      <c r="B15" s="5"/>
      <c r="C15" s="64"/>
      <c r="D15" s="309"/>
      <c r="E15" s="310"/>
      <c r="F15" s="322">
        <f>F12+F13+F14</f>
        <v>0</v>
      </c>
      <c r="G15" s="7"/>
    </row>
    <row r="16" spans="2:7" ht="19.5" thickBot="1" x14ac:dyDescent="0.35">
      <c r="B16" s="5"/>
      <c r="C16" s="58"/>
      <c r="D16" s="58"/>
      <c r="E16" s="64"/>
      <c r="F16" s="290" t="b">
        <f xml:space="preserve"> IF(F15=10,10, IF(F15&gt;10,10))</f>
        <v>0</v>
      </c>
      <c r="G16" s="298"/>
    </row>
    <row r="17" spans="2:7" ht="50.25" customHeight="1" x14ac:dyDescent="0.3">
      <c r="B17" s="287"/>
      <c r="C17" s="292" t="s">
        <v>224</v>
      </c>
      <c r="D17" s="288"/>
      <c r="E17" s="289"/>
      <c r="F17" s="323"/>
      <c r="G17" s="78"/>
    </row>
    <row r="18" spans="2:7" ht="60" customHeight="1" x14ac:dyDescent="0.3">
      <c r="B18" s="73"/>
      <c r="C18" s="375" t="s">
        <v>226</v>
      </c>
      <c r="D18" s="510" t="b">
        <v>0</v>
      </c>
      <c r="E18" s="511"/>
      <c r="F18" s="324">
        <f>IF(D18,D18*5,0)</f>
        <v>0</v>
      </c>
      <c r="G18" s="376" t="s">
        <v>221</v>
      </c>
    </row>
    <row r="19" spans="2:7" ht="130.5" customHeight="1" x14ac:dyDescent="0.3">
      <c r="B19" s="73"/>
      <c r="C19" s="375" t="s">
        <v>227</v>
      </c>
      <c r="D19" s="510" t="b">
        <v>0</v>
      </c>
      <c r="E19" s="511"/>
      <c r="F19" s="324">
        <f>IF(D19,D19*5,0)</f>
        <v>0</v>
      </c>
      <c r="G19" s="376" t="s">
        <v>221</v>
      </c>
    </row>
    <row r="20" spans="2:7" ht="120.75" customHeight="1" x14ac:dyDescent="0.3">
      <c r="B20" s="73"/>
      <c r="C20" s="375" t="s">
        <v>228</v>
      </c>
      <c r="D20" s="510" t="b">
        <v>0</v>
      </c>
      <c r="E20" s="511"/>
      <c r="F20" s="324">
        <f>IF(D20,D20*5,0)</f>
        <v>0</v>
      </c>
      <c r="G20" s="376" t="s">
        <v>221</v>
      </c>
    </row>
    <row r="21" spans="2:7" ht="94.5" thickBot="1" x14ac:dyDescent="0.35">
      <c r="B21" s="73"/>
      <c r="C21" s="375" t="s">
        <v>229</v>
      </c>
      <c r="D21" s="510" t="b">
        <v>0</v>
      </c>
      <c r="E21" s="511"/>
      <c r="F21" s="324">
        <f>IF(D21,D21*5,0)</f>
        <v>0</v>
      </c>
      <c r="G21" s="376" t="s">
        <v>221</v>
      </c>
    </row>
    <row r="22" spans="2:7" ht="19.5" thickBot="1" x14ac:dyDescent="0.35">
      <c r="B22" s="69"/>
      <c r="C22" s="294"/>
      <c r="D22" s="307"/>
      <c r="E22" s="308"/>
      <c r="F22" s="325">
        <f>F18+F19+F20+F21</f>
        <v>0</v>
      </c>
      <c r="G22" s="164"/>
    </row>
    <row r="23" spans="2:7" ht="17.45" customHeight="1" thickBot="1" x14ac:dyDescent="0.35">
      <c r="B23" s="5"/>
      <c r="C23" s="64"/>
      <c r="D23" s="64"/>
      <c r="E23" s="64"/>
      <c r="F23" s="64"/>
      <c r="G23" s="7"/>
    </row>
    <row r="24" spans="2:7" ht="19.5" thickBot="1" x14ac:dyDescent="0.35">
      <c r="B24" s="5"/>
      <c r="C24" s="293" t="s">
        <v>222</v>
      </c>
      <c r="D24" s="64"/>
      <c r="E24" s="64"/>
      <c r="F24" s="326" t="b">
        <f>'ส่วนสรุป ป.2'!F12</f>
        <v>0</v>
      </c>
      <c r="G24" s="7"/>
    </row>
    <row r="25" spans="2:7" x14ac:dyDescent="0.3">
      <c r="B25" s="6"/>
      <c r="C25" s="65"/>
      <c r="D25" s="65"/>
      <c r="E25" s="65"/>
      <c r="F25" s="65"/>
      <c r="G25" s="298"/>
    </row>
    <row r="26" spans="2:7" ht="19.5" thickBot="1" x14ac:dyDescent="0.35">
      <c r="C26" s="299" t="s">
        <v>7</v>
      </c>
      <c r="F26" s="300">
        <f>F9+F16+F22+F24</f>
        <v>0</v>
      </c>
    </row>
    <row r="27" spans="2:7" ht="19.5" thickTop="1" x14ac:dyDescent="0.3"/>
  </sheetData>
  <mergeCells count="10">
    <mergeCell ref="B8:C8"/>
    <mergeCell ref="C9:D10"/>
    <mergeCell ref="D12:E12"/>
    <mergeCell ref="D13:E13"/>
    <mergeCell ref="D14:E14"/>
    <mergeCell ref="D21:E21"/>
    <mergeCell ref="D18:E18"/>
    <mergeCell ref="D19:E19"/>
    <mergeCell ref="D20:E20"/>
    <mergeCell ref="D11:E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3" name="Check Box 5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11</xdr:row>
                    <xdr:rowOff>76200</xdr:rowOff>
                  </from>
                  <to>
                    <xdr:col>4</xdr:col>
                    <xdr:colOff>142875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12</xdr:row>
                    <xdr:rowOff>76200</xdr:rowOff>
                  </from>
                  <to>
                    <xdr:col>4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13</xdr:row>
                    <xdr:rowOff>76200</xdr:rowOff>
                  </from>
                  <to>
                    <xdr:col>4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16</xdr:row>
                    <xdr:rowOff>76200</xdr:rowOff>
                  </from>
                  <to>
                    <xdr:col>4</xdr:col>
                    <xdr:colOff>142875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17</xdr:row>
                    <xdr:rowOff>76200</xdr:rowOff>
                  </from>
                  <to>
                    <xdr:col>4</xdr:col>
                    <xdr:colOff>142875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18</xdr:row>
                    <xdr:rowOff>76200</xdr:rowOff>
                  </from>
                  <to>
                    <xdr:col>4</xdr:col>
                    <xdr:colOff>142875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19</xdr:row>
                    <xdr:rowOff>76200</xdr:rowOff>
                  </from>
                  <to>
                    <xdr:col>4</xdr:col>
                    <xdr:colOff>142875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11</xdr:row>
                    <xdr:rowOff>76200</xdr:rowOff>
                  </from>
                  <to>
                    <xdr:col>4</xdr:col>
                    <xdr:colOff>142875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12</xdr:row>
                    <xdr:rowOff>76200</xdr:rowOff>
                  </from>
                  <to>
                    <xdr:col>4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13</xdr:row>
                    <xdr:rowOff>76200</xdr:rowOff>
                  </from>
                  <to>
                    <xdr:col>4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17</xdr:row>
                    <xdr:rowOff>76200</xdr:rowOff>
                  </from>
                  <to>
                    <xdr:col>4</xdr:col>
                    <xdr:colOff>142875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4" name="Check Box 16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18</xdr:row>
                    <xdr:rowOff>76200</xdr:rowOff>
                  </from>
                  <to>
                    <xdr:col>4</xdr:col>
                    <xdr:colOff>142875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7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19</xdr:row>
                    <xdr:rowOff>76200</xdr:rowOff>
                  </from>
                  <to>
                    <xdr:col>4</xdr:col>
                    <xdr:colOff>142875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6" name="Check Box 18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20</xdr:row>
                    <xdr:rowOff>76200</xdr:rowOff>
                  </from>
                  <to>
                    <xdr:col>4</xdr:col>
                    <xdr:colOff>142875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F22"/>
  <sheetViews>
    <sheetView showGridLines="0" workbookViewId="0">
      <selection activeCell="H13" sqref="H13"/>
    </sheetView>
  </sheetViews>
  <sheetFormatPr defaultColWidth="9.125" defaultRowHeight="18.75" x14ac:dyDescent="0.3"/>
  <cols>
    <col min="1" max="1" width="9.125" style="59"/>
    <col min="2" max="2" width="53.875" style="59" customWidth="1"/>
    <col min="3" max="3" width="9" style="59" customWidth="1"/>
    <col min="4" max="4" width="14.875" style="59" customWidth="1"/>
    <col min="5" max="5" width="12.25" style="59" customWidth="1"/>
    <col min="6" max="6" width="20.125" style="59" customWidth="1"/>
    <col min="7" max="16384" width="9.125" style="59"/>
  </cols>
  <sheetData>
    <row r="2" spans="2:6" ht="21" x14ac:dyDescent="0.3">
      <c r="B2" s="518" t="s">
        <v>232</v>
      </c>
      <c r="C2" s="519"/>
      <c r="D2" s="519"/>
      <c r="E2" s="519"/>
      <c r="F2" s="519"/>
    </row>
    <row r="3" spans="2:6" ht="75.599999999999994" customHeight="1" x14ac:dyDescent="0.3">
      <c r="B3" s="301" t="s">
        <v>125</v>
      </c>
      <c r="C3" s="301" t="s">
        <v>126</v>
      </c>
      <c r="D3" s="302" t="s">
        <v>127</v>
      </c>
      <c r="E3" s="302" t="s">
        <v>128</v>
      </c>
      <c r="F3" s="373" t="s">
        <v>240</v>
      </c>
    </row>
    <row r="4" spans="2:6" x14ac:dyDescent="0.3">
      <c r="B4" s="303" t="s">
        <v>230</v>
      </c>
      <c r="C4" s="152"/>
      <c r="D4" s="153"/>
      <c r="E4" s="154"/>
      <c r="F4" s="154"/>
    </row>
    <row r="5" spans="2:6" x14ac:dyDescent="0.3">
      <c r="B5" s="155" t="s">
        <v>131</v>
      </c>
      <c r="C5" s="305">
        <v>40</v>
      </c>
      <c r="D5" s="305">
        <f>'ป2 ปริมาณงาน'!D27*100</f>
        <v>20</v>
      </c>
      <c r="E5" s="327">
        <f>D5</f>
        <v>20</v>
      </c>
      <c r="F5" s="157"/>
    </row>
    <row r="6" spans="2:6" x14ac:dyDescent="0.3">
      <c r="B6" s="151" t="s">
        <v>130</v>
      </c>
      <c r="C6" s="152"/>
      <c r="D6" s="153"/>
      <c r="E6" s="158"/>
      <c r="F6" s="158"/>
    </row>
    <row r="7" spans="2:6" x14ac:dyDescent="0.3">
      <c r="B7" s="155" t="s">
        <v>274</v>
      </c>
      <c r="C7" s="305"/>
      <c r="D7" s="156">
        <f>'ป.2 การเรียนการสอน'!G52*100</f>
        <v>1.2458333333333333</v>
      </c>
      <c r="E7" s="157">
        <f>IF(C7=D7,D7,IF(D7&gt;C7,C7,D7))</f>
        <v>0</v>
      </c>
      <c r="F7" s="157">
        <f>D7-C7</f>
        <v>1.2458333333333333</v>
      </c>
    </row>
    <row r="8" spans="2:6" x14ac:dyDescent="0.3">
      <c r="B8" s="155" t="s">
        <v>233</v>
      </c>
      <c r="C8" s="305"/>
      <c r="D8" s="156">
        <f>'ป.2 วิจัย'!G60*100</f>
        <v>0</v>
      </c>
      <c r="E8" s="157">
        <f>IF(C8=D8,D8,IF(D8&gt;C8,C8,D8))</f>
        <v>0</v>
      </c>
      <c r="F8" s="157">
        <f t="shared" ref="F8:F9" si="0">D8-C8</f>
        <v>0</v>
      </c>
    </row>
    <row r="9" spans="2:6" x14ac:dyDescent="0.3">
      <c r="B9" s="155" t="s">
        <v>234</v>
      </c>
      <c r="C9" s="305"/>
      <c r="D9" s="156">
        <f>'ป.2 บริการวิชาการ'!G42*100</f>
        <v>0</v>
      </c>
      <c r="E9" s="157">
        <f>IF(C9=D9,D9,IF(D9&gt;C9,C9,D9))</f>
        <v>0</v>
      </c>
      <c r="F9" s="157">
        <f t="shared" si="0"/>
        <v>0</v>
      </c>
    </row>
    <row r="10" spans="2:6" x14ac:dyDescent="0.3">
      <c r="B10" s="151" t="s">
        <v>273</v>
      </c>
      <c r="C10" s="305"/>
      <c r="D10" s="156"/>
      <c r="E10" s="157"/>
      <c r="F10" s="157"/>
    </row>
    <row r="11" spans="2:6" x14ac:dyDescent="0.3">
      <c r="B11" s="161" t="s">
        <v>260</v>
      </c>
      <c r="C11" s="328"/>
      <c r="D11" s="328"/>
      <c r="E11" s="314">
        <f>SUM(E7:E9)</f>
        <v>0</v>
      </c>
      <c r="F11" s="314">
        <f>F7+F8+F9</f>
        <v>1.2458333333333333</v>
      </c>
    </row>
    <row r="12" spans="2:6" x14ac:dyDescent="0.3">
      <c r="B12" s="311"/>
      <c r="C12" s="312"/>
      <c r="D12" s="313"/>
      <c r="E12" s="313"/>
      <c r="F12" s="314" t="b">
        <f>IF(F11&lt;=0,0, IF(AND(F11=1),1, IF(AND(F11=2),2, IF(AND(F11=3),3, IF(AND(F11=4),4, IF(AND(F11&gt;=5),5))))))</f>
        <v>0</v>
      </c>
    </row>
    <row r="13" spans="2:6" x14ac:dyDescent="0.3">
      <c r="B13" s="304" t="s">
        <v>231</v>
      </c>
      <c r="C13" s="159">
        <v>0.3</v>
      </c>
      <c r="D13" s="162">
        <f>สมรรถนะ!F26</f>
        <v>0</v>
      </c>
      <c r="E13" s="157">
        <f>D13</f>
        <v>0</v>
      </c>
      <c r="F13" s="157"/>
    </row>
    <row r="14" spans="2:6" x14ac:dyDescent="0.3">
      <c r="B14" s="520" t="s">
        <v>129</v>
      </c>
      <c r="C14" s="520"/>
      <c r="D14" s="521">
        <f>SUM(E5,E11,E13)</f>
        <v>20</v>
      </c>
      <c r="E14" s="521"/>
      <c r="F14" s="521"/>
    </row>
    <row r="15" spans="2:6" ht="23.25" customHeight="1" x14ac:dyDescent="0.3">
      <c r="B15" s="517" t="s">
        <v>133</v>
      </c>
      <c r="C15" s="517"/>
      <c r="D15" s="517"/>
      <c r="E15" s="517"/>
      <c r="F15" s="517"/>
    </row>
    <row r="16" spans="2:6" ht="24.75" customHeight="1" x14ac:dyDescent="0.3">
      <c r="B16" s="517" t="s">
        <v>134</v>
      </c>
      <c r="C16" s="517"/>
      <c r="D16" s="517"/>
      <c r="E16" s="517"/>
      <c r="F16" s="517"/>
    </row>
    <row r="17" spans="2:6" x14ac:dyDescent="0.3">
      <c r="B17" s="517" t="s">
        <v>135</v>
      </c>
      <c r="C17" s="517"/>
      <c r="D17" s="517"/>
      <c r="E17" s="517"/>
      <c r="F17" s="517"/>
    </row>
    <row r="18" spans="2:6" x14ac:dyDescent="0.3">
      <c r="B18" s="332" t="s">
        <v>261</v>
      </c>
      <c r="C18" s="332"/>
      <c r="D18" s="332"/>
      <c r="E18" s="332"/>
      <c r="F18" s="332"/>
    </row>
    <row r="19" spans="2:6" x14ac:dyDescent="0.3">
      <c r="B19" s="332" t="s">
        <v>262</v>
      </c>
      <c r="C19" s="332"/>
      <c r="D19" s="332"/>
      <c r="E19" s="332"/>
      <c r="F19" s="332"/>
    </row>
    <row r="20" spans="2:6" x14ac:dyDescent="0.3">
      <c r="B20" s="332" t="s">
        <v>263</v>
      </c>
      <c r="C20" s="332"/>
      <c r="D20" s="332"/>
      <c r="E20" s="332"/>
      <c r="F20" s="332"/>
    </row>
    <row r="21" spans="2:6" x14ac:dyDescent="0.3">
      <c r="B21" s="332" t="s">
        <v>264</v>
      </c>
      <c r="C21" s="332"/>
      <c r="D21" s="332"/>
      <c r="E21" s="332"/>
      <c r="F21" s="332"/>
    </row>
    <row r="22" spans="2:6" x14ac:dyDescent="0.3">
      <c r="B22" s="332" t="s">
        <v>265</v>
      </c>
      <c r="C22" s="332"/>
      <c r="D22" s="332"/>
      <c r="E22" s="332"/>
      <c r="F22" s="332"/>
    </row>
  </sheetData>
  <mergeCells count="6">
    <mergeCell ref="B16:F16"/>
    <mergeCell ref="B17:F17"/>
    <mergeCell ref="B2:F2"/>
    <mergeCell ref="B14:C14"/>
    <mergeCell ref="D14:F14"/>
    <mergeCell ref="B15:F15"/>
  </mergeCells>
  <pageMargins left="0.7" right="0.7" top="0.75" bottom="0.75" header="0.3" footer="0.3"/>
  <pageSetup scale="8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2809875</xdr:colOff>
                    <xdr:row>22</xdr:row>
                    <xdr:rowOff>0</xdr:rowOff>
                  </from>
                  <to>
                    <xdr:col>4</xdr:col>
                    <xdr:colOff>47625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2809875</xdr:colOff>
                    <xdr:row>22</xdr:row>
                    <xdr:rowOff>0</xdr:rowOff>
                  </from>
                  <to>
                    <xdr:col>3</xdr:col>
                    <xdr:colOff>114300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2809875</xdr:colOff>
                    <xdr:row>22</xdr:row>
                    <xdr:rowOff>0</xdr:rowOff>
                  </from>
                  <to>
                    <xdr:col>3</xdr:col>
                    <xdr:colOff>114300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2809875</xdr:colOff>
                    <xdr:row>22</xdr:row>
                    <xdr:rowOff>0</xdr:rowOff>
                  </from>
                  <to>
                    <xdr:col>3</xdr:col>
                    <xdr:colOff>114300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ป2 ปริมาณงาน</vt:lpstr>
      <vt:lpstr>ป.2 การเรียนการสอน</vt:lpstr>
      <vt:lpstr>ป.2 วิจัย</vt:lpstr>
      <vt:lpstr>ป.2 บริการวิชาการ</vt:lpstr>
      <vt:lpstr>สมรรถนะ</vt:lpstr>
      <vt:lpstr>ส่วนสรุป ป.2</vt:lpstr>
    </vt:vector>
  </TitlesOfParts>
  <Company>KhonKaen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ams8-00</dc:creator>
  <cp:lastModifiedBy>AMS879123</cp:lastModifiedBy>
  <cp:lastPrinted>2018-11-25T15:11:31Z</cp:lastPrinted>
  <dcterms:created xsi:type="dcterms:W3CDTF">2018-01-11T02:54:13Z</dcterms:created>
  <dcterms:modified xsi:type="dcterms:W3CDTF">2021-07-02T04:34:32Z</dcterms:modified>
</cp:coreProperties>
</file>